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720" yWindow="360" windowWidth="19875" windowHeight="12300"/>
  </bookViews>
  <sheets>
    <sheet name="Krycí list" sheetId="1" r:id="rId1"/>
    <sheet name="Rekapitulace" sheetId="2" r:id="rId2"/>
    <sheet name="Položky" sheetId="3" r:id="rId3"/>
  </sheets>
  <definedNames>
    <definedName name="cisloobjektu">'Krycí list'!$A$4</definedName>
    <definedName name="cislostavby">'Krycí list'!$A$6</definedName>
    <definedName name="Datum">'Krycí list'!$B$26</definedName>
    <definedName name="Dil">Rekapitulace!$A$6</definedName>
    <definedName name="Dodavka">Rekapitulace!$G$13</definedName>
    <definedName name="Dodavka0">Položky!#REF!</definedName>
    <definedName name="HSV">Rekapitulace!$E$13</definedName>
    <definedName name="HSV0">Položky!#REF!</definedName>
    <definedName name="HZS">Rekapitulace!$I$13</definedName>
    <definedName name="HZS0">Položky!#REF!</definedName>
    <definedName name="JKSO">'Krycí list'!$F$4</definedName>
    <definedName name="MJ">'Krycí list'!$G$4</definedName>
    <definedName name="Mont">Rekapitulace!$H$13</definedName>
    <definedName name="Montaz0">Položky!#REF!</definedName>
    <definedName name="NazevDilu">Rekapitulace!$B$6</definedName>
    <definedName name="nazevobjektu">'Krycí list'!$C$4</definedName>
    <definedName name="nazevstavby">'Krycí list'!$C$6</definedName>
    <definedName name="_xlnm.Print_Titles" localSheetId="2">Položky!$1:$6</definedName>
    <definedName name="_xlnm.Print_Titles" localSheetId="1">Rekapitulace!$1:$6</definedName>
    <definedName name="Objednatel">'Krycí list'!$C$8</definedName>
    <definedName name="_xlnm.Print_Area" localSheetId="0">'Krycí list'!$A$1:$G$45</definedName>
    <definedName name="_xlnm.Print_Area" localSheetId="2">Položky!$A$1:$G$49</definedName>
    <definedName name="_xlnm.Print_Area" localSheetId="1">Rekapitulace!$A$1:$I$22</definedName>
    <definedName name="PocetMJ">'Krycí list'!$G$7</definedName>
    <definedName name="Poznamka">'Krycí list'!$B$37</definedName>
    <definedName name="Projektant">'Krycí list'!$C$7</definedName>
    <definedName name="PSV">Rekapitulace!$F$13</definedName>
    <definedName name="PSV0">Položky!#REF!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Rekapitulace!$H$21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list'!$G$9</definedName>
    <definedName name="Zaklad22">'Krycí list'!$F$32</definedName>
    <definedName name="Zaklad5">'Krycí list'!$F$30</definedName>
    <definedName name="Zhotovitel">'Krycí list'!$E$11</definedName>
  </definedNames>
  <calcPr calcId="125725"/>
</workbook>
</file>

<file path=xl/calcChain.xml><?xml version="1.0" encoding="utf-8"?>
<calcChain xmlns="http://schemas.openxmlformats.org/spreadsheetml/2006/main">
  <c r="D16" i="1"/>
  <c r="D15"/>
  <c r="D14"/>
  <c r="BE48" i="3"/>
  <c r="BD48"/>
  <c r="BC48"/>
  <c r="BA48"/>
  <c r="BB48"/>
  <c r="BE47"/>
  <c r="BD47"/>
  <c r="BC47"/>
  <c r="BA47"/>
  <c r="BB47"/>
  <c r="BE46"/>
  <c r="BD46"/>
  <c r="BC46"/>
  <c r="BA46"/>
  <c r="BB46"/>
  <c r="BE45"/>
  <c r="BD45"/>
  <c r="BC45"/>
  <c r="BA45"/>
  <c r="BB45"/>
  <c r="BE44"/>
  <c r="BD44"/>
  <c r="BC44"/>
  <c r="BA44"/>
  <c r="BB44"/>
  <c r="BE43"/>
  <c r="BD43"/>
  <c r="BC43"/>
  <c r="BA43"/>
  <c r="BB43"/>
  <c r="BE42"/>
  <c r="BD42"/>
  <c r="BC42"/>
  <c r="BA42"/>
  <c r="BB42"/>
  <c r="BE41"/>
  <c r="BD41"/>
  <c r="BC41"/>
  <c r="BA41"/>
  <c r="BB41"/>
  <c r="BE40"/>
  <c r="BD40"/>
  <c r="BC40"/>
  <c r="BA40"/>
  <c r="BB40"/>
  <c r="BE39"/>
  <c r="BD39"/>
  <c r="BC39"/>
  <c r="BA39"/>
  <c r="BB39"/>
  <c r="BE38"/>
  <c r="BD38"/>
  <c r="BC38"/>
  <c r="BA38"/>
  <c r="BB38"/>
  <c r="BE37"/>
  <c r="BD37"/>
  <c r="BC37"/>
  <c r="BA37"/>
  <c r="BB37"/>
  <c r="BE36"/>
  <c r="BD36"/>
  <c r="BC36"/>
  <c r="BA36"/>
  <c r="BB36"/>
  <c r="BE35"/>
  <c r="BD35"/>
  <c r="BC35"/>
  <c r="BA35"/>
  <c r="BB35"/>
  <c r="BE34"/>
  <c r="BD34"/>
  <c r="BC34"/>
  <c r="BA34"/>
  <c r="BB34"/>
  <c r="BE33"/>
  <c r="BD33"/>
  <c r="BC33"/>
  <c r="BA33"/>
  <c r="BB33"/>
  <c r="BE32"/>
  <c r="BD32"/>
  <c r="BC32"/>
  <c r="BA32"/>
  <c r="BB32"/>
  <c r="BE31"/>
  <c r="BD31"/>
  <c r="BC31"/>
  <c r="BA31"/>
  <c r="BB31"/>
  <c r="BE30"/>
  <c r="BD30"/>
  <c r="BC30"/>
  <c r="BC49" s="1"/>
  <c r="G12" i="2" s="1"/>
  <c r="BA30" i="3"/>
  <c r="BB30"/>
  <c r="BE29"/>
  <c r="BD29"/>
  <c r="BD49" s="1"/>
  <c r="H12" i="2" s="1"/>
  <c r="BC29" i="3"/>
  <c r="BA29"/>
  <c r="BA49" s="1"/>
  <c r="E12" i="2" s="1"/>
  <c r="BB29" i="3"/>
  <c r="B12" i="2"/>
  <c r="A12"/>
  <c r="BE49" i="3"/>
  <c r="I12" i="2" s="1"/>
  <c r="C49" i="3"/>
  <c r="BE26"/>
  <c r="BD26"/>
  <c r="BD27" s="1"/>
  <c r="H11" i="2" s="1"/>
  <c r="BC26" i="3"/>
  <c r="BB26"/>
  <c r="BB27" s="1"/>
  <c r="F11" i="2" s="1"/>
  <c r="BA26" i="3"/>
  <c r="BA27" s="1"/>
  <c r="E11" i="2" s="1"/>
  <c r="B11"/>
  <c r="A11"/>
  <c r="BE27" i="3"/>
  <c r="I11" i="2" s="1"/>
  <c r="BC27" i="3"/>
  <c r="G11" i="2" s="1"/>
  <c r="C27" i="3"/>
  <c r="BE23"/>
  <c r="BD23"/>
  <c r="BC23"/>
  <c r="BB23"/>
  <c r="BA23"/>
  <c r="BE22"/>
  <c r="BD22"/>
  <c r="BC22"/>
  <c r="BB22"/>
  <c r="BA22"/>
  <c r="BE21"/>
  <c r="BD21"/>
  <c r="BC21"/>
  <c r="BB21"/>
  <c r="BA21"/>
  <c r="BE20"/>
  <c r="BD20"/>
  <c r="BC20"/>
  <c r="BB20"/>
  <c r="BA20"/>
  <c r="BE19"/>
  <c r="BD19"/>
  <c r="BC19"/>
  <c r="BB19"/>
  <c r="BA19"/>
  <c r="BE18"/>
  <c r="BE24" s="1"/>
  <c r="I10" i="2" s="1"/>
  <c r="BD18" i="3"/>
  <c r="BC18"/>
  <c r="BB18"/>
  <c r="BA18"/>
  <c r="B10" i="2"/>
  <c r="A10"/>
  <c r="BC24" i="3"/>
  <c r="G10" i="2" s="1"/>
  <c r="C24" i="3"/>
  <c r="BE15"/>
  <c r="BE16" s="1"/>
  <c r="I9" i="2" s="1"/>
  <c r="BD15" i="3"/>
  <c r="BD16" s="1"/>
  <c r="H9" i="2" s="1"/>
  <c r="BC15" i="3"/>
  <c r="BB15"/>
  <c r="BB16" s="1"/>
  <c r="F9" i="2" s="1"/>
  <c r="BA15" i="3"/>
  <c r="BA16" s="1"/>
  <c r="E9" i="2" s="1"/>
  <c r="B9"/>
  <c r="A9"/>
  <c r="BC16" i="3"/>
  <c r="G9" i="2" s="1"/>
  <c r="C16" i="3"/>
  <c r="BE12"/>
  <c r="BE13" s="1"/>
  <c r="I8" i="2" s="1"/>
  <c r="BD12" i="3"/>
  <c r="BD13" s="1"/>
  <c r="H8" i="2" s="1"/>
  <c r="BC12" i="3"/>
  <c r="BB12"/>
  <c r="BB13" s="1"/>
  <c r="F8" i="2" s="1"/>
  <c r="BA12" i="3"/>
  <c r="BA13" s="1"/>
  <c r="E8" i="2" s="1"/>
  <c r="B8"/>
  <c r="A8"/>
  <c r="BC13" i="3"/>
  <c r="G8" i="2" s="1"/>
  <c r="C13" i="3"/>
  <c r="BE9"/>
  <c r="BD9"/>
  <c r="BC9"/>
  <c r="BB9"/>
  <c r="BA9"/>
  <c r="BE8"/>
  <c r="BD8"/>
  <c r="BC8"/>
  <c r="BB8"/>
  <c r="BA8"/>
  <c r="B7" i="2"/>
  <c r="A7"/>
  <c r="BC10" i="3"/>
  <c r="G7" i="2" s="1"/>
  <c r="C10" i="3"/>
  <c r="C4"/>
  <c r="F3"/>
  <c r="C3"/>
  <c r="C2" i="2"/>
  <c r="C1"/>
  <c r="F31" i="1"/>
  <c r="G8"/>
  <c r="F34" l="1"/>
  <c r="G13" i="2"/>
  <c r="C14" i="1" s="1"/>
  <c r="BA10" i="3"/>
  <c r="E7" i="2" s="1"/>
  <c r="BE10" i="3"/>
  <c r="I7" i="2" s="1"/>
  <c r="I13" s="1"/>
  <c r="C20" i="1" s="1"/>
  <c r="BB24" i="3"/>
  <c r="F10" i="2" s="1"/>
  <c r="BD24" i="3"/>
  <c r="H10" i="2" s="1"/>
  <c r="BB10" i="3"/>
  <c r="F7" i="2" s="1"/>
  <c r="BD10" i="3"/>
  <c r="H7" i="2" s="1"/>
  <c r="H13"/>
  <c r="C15" i="1" s="1"/>
  <c r="BA24" i="3"/>
  <c r="E10" i="2" s="1"/>
  <c r="BB49" i="3"/>
  <c r="F12" i="2" s="1"/>
  <c r="F13" s="1"/>
  <c r="C17" i="1" s="1"/>
  <c r="E13" i="2"/>
  <c r="C16" i="1" l="1"/>
  <c r="C18" s="1"/>
  <c r="C21" s="1"/>
  <c r="G20" i="2"/>
  <c r="I20" s="1"/>
  <c r="G16" i="1" s="1"/>
  <c r="G19" i="2"/>
  <c r="I19" s="1"/>
  <c r="G15" i="1" s="1"/>
  <c r="G18" i="2"/>
  <c r="I18" s="1"/>
  <c r="G14" i="1" l="1"/>
  <c r="H21" i="2"/>
  <c r="G22" i="1" s="1"/>
  <c r="G21" s="1"/>
  <c r="C22" l="1"/>
</calcChain>
</file>

<file path=xl/sharedStrings.xml><?xml version="1.0" encoding="utf-8"?>
<sst xmlns="http://schemas.openxmlformats.org/spreadsheetml/2006/main" count="216" uniqueCount="154">
  <si>
    <t>KRYCÍ LIST ROZPOČTU</t>
  </si>
  <si>
    <t>Objekt :</t>
  </si>
  <si>
    <t>Název objektu :</t>
  </si>
  <si>
    <t>JKSO :</t>
  </si>
  <si>
    <t xml:space="preserve"> </t>
  </si>
  <si>
    <t>Stavba :</t>
  </si>
  <si>
    <t>Název stavby :</t>
  </si>
  <si>
    <t>SKP :</t>
  </si>
  <si>
    <t>Projektant :</t>
  </si>
  <si>
    <t>Počet měrných jednotek :</t>
  </si>
  <si>
    <t>Objednatel :</t>
  </si>
  <si>
    <t>Náklady na MJ :</t>
  </si>
  <si>
    <t>Počet listů :</t>
  </si>
  <si>
    <t>Zakázkové číslo :</t>
  </si>
  <si>
    <t>Zpracovatel projektu :</t>
  </si>
  <si>
    <t>Zhotovitel :</t>
  </si>
  <si>
    <t>ROZPOČTOVÉ NÁKLADY</t>
  </si>
  <si>
    <t>Rozpočtové náklady II. a III. hlavy</t>
  </si>
  <si>
    <t>Vedlejší rozpočtové náklady</t>
  </si>
  <si>
    <t>Dodávka celkem</t>
  </si>
  <si>
    <t>Z</t>
  </si>
  <si>
    <t>Montáž celkem</t>
  </si>
  <si>
    <t>R</t>
  </si>
  <si>
    <t>HSV celkem</t>
  </si>
  <si>
    <t>N</t>
  </si>
  <si>
    <t>PSV celkem</t>
  </si>
  <si>
    <t>ZRN celkem</t>
  </si>
  <si>
    <t>HZS</t>
  </si>
  <si>
    <t>RN II.a III.hlavy</t>
  </si>
  <si>
    <t>Ostatní VRN</t>
  </si>
  <si>
    <t>ZRN+VRN+HZS</t>
  </si>
  <si>
    <t>VRN celkem</t>
  </si>
  <si>
    <t>Vypracoval</t>
  </si>
  <si>
    <t>Za zhotovitele</t>
  </si>
  <si>
    <t>Za objednatele</t>
  </si>
  <si>
    <t>Jméno :</t>
  </si>
  <si>
    <t>Datum :</t>
  </si>
  <si>
    <t>Podpis:</t>
  </si>
  <si>
    <t>Podpis :</t>
  </si>
  <si>
    <t>Základ pro DPH</t>
  </si>
  <si>
    <t>%  činí :</t>
  </si>
  <si>
    <t>DPH</t>
  </si>
  <si>
    <t>CENA ZA OBJEKT CELKEM</t>
  </si>
  <si>
    <t>Poznámka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</si>
  <si>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</si>
  <si>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</si>
  <si>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</si>
  <si>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</si>
  <si>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</si>
  <si>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</si>
  <si>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</si>
  <si>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</si>
  <si>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</si>
  <si>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</si>
  <si>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</si>
  <si>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</si>
  <si>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</si>
  <si>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</si>
  <si>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</si>
  <si>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</si>
  <si>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</si>
  <si>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</si>
  <si>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</si>
  <si>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</si>
  <si>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</si>
  <si>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ks</t>
  </si>
  <si>
    <t>Celkem za</t>
  </si>
  <si>
    <t>Přestavba WC a splaškové kanalizace ZTI</t>
  </si>
  <si>
    <t>8</t>
  </si>
  <si>
    <t>Trubní vedení</t>
  </si>
  <si>
    <t>892 35-1111.R00</t>
  </si>
  <si>
    <t xml:space="preserve">Tlaková zkouška  potrubí do DN 200 </t>
  </si>
  <si>
    <t>m</t>
  </si>
  <si>
    <t>283-49010p</t>
  </si>
  <si>
    <t>Dvířka revizní  150x300 mm D+M</t>
  </si>
  <si>
    <t>kus</t>
  </si>
  <si>
    <t>94</t>
  </si>
  <si>
    <t>Lešení a stavební výtahy</t>
  </si>
  <si>
    <t>941 95-5003.R00</t>
  </si>
  <si>
    <t xml:space="preserve">Posuvné lešení pomocné, výška podlahy do 2,0 m </t>
  </si>
  <si>
    <t>96</t>
  </si>
  <si>
    <t>Bourání konstrukcí</t>
  </si>
  <si>
    <t>900 RT1</t>
  </si>
  <si>
    <t>Hzs - nezmeřitelné práce   čl.17-1a Práce v tarifn dohledání stávajícícch rozvodů pro napojení</t>
  </si>
  <si>
    <t>hod</t>
  </si>
  <si>
    <t>97</t>
  </si>
  <si>
    <t>Prorážení otvorů</t>
  </si>
  <si>
    <t>974 03-1164.R00</t>
  </si>
  <si>
    <t>Vysekání rýh ve zdi cihelné do 15 x 15 cm včetně zapravení</t>
  </si>
  <si>
    <t>974 03-1143.R00</t>
  </si>
  <si>
    <t>Vysekání rýh ve zdi cihelné 7 x 10 cm včetně zapravení</t>
  </si>
  <si>
    <t>972 03-3161.R00</t>
  </si>
  <si>
    <t xml:space="preserve">Vybourání otvorů cih.  0,0225 m2, tl. 30 cm </t>
  </si>
  <si>
    <t>973 03-1345.R00</t>
  </si>
  <si>
    <t>Vysekání kapes zeď cih. MVC pl. 0,25 m2, sondy - dohledání potrubí (odhad)</t>
  </si>
  <si>
    <t>979 08-7213.R00</t>
  </si>
  <si>
    <t xml:space="preserve">Nakládání vybouraných hmot na dopravní prostředky </t>
  </si>
  <si>
    <t>t</t>
  </si>
  <si>
    <t>979 08-4216.R00</t>
  </si>
  <si>
    <t>Vodorovná doprava vybour. hmot po suchu do 5 km +uložení na skládku a skládkovné</t>
  </si>
  <si>
    <t>99</t>
  </si>
  <si>
    <t>Staveništní přesun hmot</t>
  </si>
  <si>
    <t>998 27-5101.R00</t>
  </si>
  <si>
    <t xml:space="preserve">Přesun hmot, kanalizace, otevřený výkop </t>
  </si>
  <si>
    <t>722</t>
  </si>
  <si>
    <t>Vnitřní vodovod</t>
  </si>
  <si>
    <t>722 29-0234.R00</t>
  </si>
  <si>
    <t xml:space="preserve">Proplach a dezinfekce vodovod.potrubí do DN 80 </t>
  </si>
  <si>
    <t>722 29-0226.R00</t>
  </si>
  <si>
    <t xml:space="preserve">Zkouška těsnosti vodovodního potrubí plastového do </t>
  </si>
  <si>
    <t>722 000p</t>
  </si>
  <si>
    <t xml:space="preserve">Montáž a dodávka závěsných konstrukcí pro potrubí </t>
  </si>
  <si>
    <t>998 72-2102.R00</t>
  </si>
  <si>
    <t xml:space="preserve">Přesun hmot pro vnitřní vodovod, výšky do 12 m </t>
  </si>
  <si>
    <t>722 17-4211.R00</t>
  </si>
  <si>
    <t xml:space="preserve">Montáž potrubí z plastů rovné polyfúz. svař. DN 16 </t>
  </si>
  <si>
    <t>286-15130</t>
  </si>
  <si>
    <t xml:space="preserve">Trubka D 16 x 2,2 mm délka 4 m PN 16 PPR </t>
  </si>
  <si>
    <t>722 18-1111.R00</t>
  </si>
  <si>
    <t xml:space="preserve">Ochrana potrubí plstěnými pásy do DN 20 </t>
  </si>
  <si>
    <t>722 17-4212.R00</t>
  </si>
  <si>
    <t xml:space="preserve">Montáž potrubí z plastů rovné polyfúz. svař. DN 20 </t>
  </si>
  <si>
    <t>286-15133</t>
  </si>
  <si>
    <t xml:space="preserve">Trubka D 20 x 2,8 mm délka 4 m PN 16 PPR </t>
  </si>
  <si>
    <t>722 18-1245.RT7</t>
  </si>
  <si>
    <t>Izolace návleková MIRELON STABIL tl. stěny 25 mm vnitřní průměr 22 mm</t>
  </si>
  <si>
    <t>722 17-4213.R00</t>
  </si>
  <si>
    <t xml:space="preserve">Montáž potrubí z plastů rovné polyfúz. svař. DN 25 </t>
  </si>
  <si>
    <t>286-15135</t>
  </si>
  <si>
    <t xml:space="preserve">Trubka D 25 x 3,5 mm délka 4 m PN 16 PPR </t>
  </si>
  <si>
    <t>722 18-1245.RT8</t>
  </si>
  <si>
    <t>Izolace návleková MIRELON STABIL tl. stěny 25 mm vnitřní průměr 25 mm</t>
  </si>
  <si>
    <t>722 18-1113.R00</t>
  </si>
  <si>
    <t xml:space="preserve">Ochrana potrubí plstěnými pásy DN 25 </t>
  </si>
  <si>
    <t>722 17-4214.R00</t>
  </si>
  <si>
    <t xml:space="preserve">Montáž potrubí z plastů rovné polyfúz. svař. DN 32 </t>
  </si>
  <si>
    <t>286-15138</t>
  </si>
  <si>
    <t xml:space="preserve">Trubka D 32 x 4,4 mm délka 4 m PN 16 PPR </t>
  </si>
  <si>
    <t>722 18-1245.RU1</t>
  </si>
  <si>
    <t>Izolace návleková MIRELON STABIL tl. stěny 25 mm vnitřní průměr 32 mm</t>
  </si>
  <si>
    <t>722 20-2444.R00</t>
  </si>
  <si>
    <t xml:space="preserve">Kohout kulový s výpustí  D 32 </t>
  </si>
  <si>
    <t>722 20-2442.R00</t>
  </si>
  <si>
    <t xml:space="preserve">Kohout kulový s výpustí  D 20 </t>
  </si>
  <si>
    <t>732 42-130p.R00</t>
  </si>
  <si>
    <t>Čerpadlo oběhové   25-120 D+M, časový spínač</t>
  </si>
  <si>
    <t>soubor</t>
  </si>
  <si>
    <t>Kompletační činnost zhotovitele</t>
  </si>
  <si>
    <t>0,00</t>
  </si>
  <si>
    <t>Mimořádně ztížené dopravní podmínky</t>
  </si>
  <si>
    <t>Zařízení staveniště</t>
  </si>
  <si>
    <t>Ing Pokorný</t>
  </si>
  <si>
    <t>Rozvody vodovdu ZTI</t>
  </si>
  <si>
    <t>VÝKAZ VÝMĚR</t>
  </si>
</sst>
</file>

<file path=xl/styles.xml><?xml version="1.0" encoding="utf-8"?>
<styleSheet xmlns="http://schemas.openxmlformats.org/spreadsheetml/2006/main">
  <numFmts count="3">
    <numFmt numFmtId="164" formatCode="dd/mm/yy"/>
    <numFmt numFmtId="165" formatCode="#,##0.00\ &quot;Kč&quot;"/>
    <numFmt numFmtId="166" formatCode="0.0"/>
  </numFmts>
  <fonts count="20">
    <font>
      <sz val="10"/>
      <name val="Arial CE"/>
      <charset val="238"/>
    </font>
    <font>
      <b/>
      <sz val="14"/>
      <name val="Arial CE"/>
      <family val="2"/>
      <charset val="238"/>
    </font>
    <font>
      <b/>
      <i/>
      <sz val="12"/>
      <name val="Arial CE"/>
      <family val="2"/>
      <charset val="238"/>
    </font>
    <font>
      <b/>
      <i/>
      <sz val="10"/>
      <name val="Arial CE"/>
      <family val="2"/>
      <charset val="238"/>
    </font>
    <font>
      <b/>
      <sz val="9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sz val="9"/>
      <name val="Arial CE"/>
      <family val="2"/>
      <charset val="238"/>
    </font>
    <font>
      <b/>
      <sz val="10"/>
      <name val="Arial CE"/>
      <charset val="238"/>
    </font>
    <font>
      <b/>
      <sz val="9"/>
      <name val="Arial CE"/>
      <charset val="238"/>
    </font>
    <font>
      <b/>
      <u/>
      <sz val="12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sz val="10"/>
      <color indexed="9"/>
      <name val="Arial CE"/>
      <family val="2"/>
      <charset val="238"/>
    </font>
    <font>
      <sz val="8"/>
      <name val="Arial CE"/>
    </font>
    <font>
      <i/>
      <sz val="8"/>
      <name val="Arial CE"/>
      <family val="2"/>
      <charset val="238"/>
    </font>
    <font>
      <i/>
      <sz val="9"/>
      <name val="Arial CE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6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9" fillId="0" borderId="0"/>
  </cellStyleXfs>
  <cellXfs count="197">
    <xf numFmtId="0" fontId="0" fillId="0" borderId="0" xfId="0"/>
    <xf numFmtId="0" fontId="1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49" fontId="2" fillId="2" borderId="5" xfId="0" applyNumberFormat="1" applyFont="1" applyFill="1" applyBorder="1"/>
    <xf numFmtId="49" fontId="0" fillId="2" borderId="6" xfId="0" applyNumberFormat="1" applyFill="1" applyBorder="1"/>
    <xf numFmtId="0" fontId="3" fillId="2" borderId="0" xfId="0" applyFont="1" applyFill="1" applyBorder="1"/>
    <xf numFmtId="0" fontId="0" fillId="2" borderId="0" xfId="0" applyFill="1" applyBorder="1"/>
    <xf numFmtId="0" fontId="0" fillId="0" borderId="0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49" fontId="0" fillId="0" borderId="13" xfId="0" applyNumberFormat="1" applyBorder="1" applyAlignment="1">
      <alignment horizontal="left"/>
    </xf>
    <xf numFmtId="0" fontId="0" fillId="0" borderId="11" xfId="0" applyNumberFormat="1" applyBorder="1"/>
    <xf numFmtId="0" fontId="0" fillId="0" borderId="10" xfId="0" applyNumberFormat="1" applyBorder="1"/>
    <xf numFmtId="0" fontId="0" fillId="0" borderId="12" xfId="0" applyNumberFormat="1" applyBorder="1"/>
    <xf numFmtId="0" fontId="0" fillId="0" borderId="0" xfId="0" applyNumberFormat="1"/>
    <xf numFmtId="3" fontId="0" fillId="0" borderId="12" xfId="0" applyNumberFormat="1" applyBorder="1"/>
    <xf numFmtId="0" fontId="0" fillId="0" borderId="16" xfId="0" applyBorder="1"/>
    <xf numFmtId="0" fontId="0" fillId="0" borderId="14" xfId="0" applyBorder="1"/>
    <xf numFmtId="0" fontId="0" fillId="0" borderId="17" xfId="0" applyBorder="1"/>
    <xf numFmtId="0" fontId="0" fillId="0" borderId="18" xfId="0" applyBorder="1"/>
    <xf numFmtId="0" fontId="0" fillId="0" borderId="5" xfId="0" applyBorder="1"/>
    <xf numFmtId="0" fontId="0" fillId="0" borderId="13" xfId="0" applyBorder="1"/>
    <xf numFmtId="3" fontId="0" fillId="0" borderId="0" xfId="0" applyNumberFormat="1"/>
    <xf numFmtId="0" fontId="1" fillId="0" borderId="22" xfId="0" applyFont="1" applyBorder="1" applyAlignment="1">
      <alignment horizontal="centerContinuous" vertical="center"/>
    </xf>
    <xf numFmtId="0" fontId="6" fillId="0" borderId="23" xfId="0" applyFont="1" applyBorder="1" applyAlignment="1">
      <alignment horizontal="centerContinuous" vertical="center"/>
    </xf>
    <xf numFmtId="0" fontId="0" fillId="0" borderId="23" xfId="0" applyBorder="1" applyAlignment="1">
      <alignment horizontal="centerContinuous" vertical="center"/>
    </xf>
    <xf numFmtId="0" fontId="0" fillId="0" borderId="24" xfId="0" applyBorder="1" applyAlignment="1">
      <alignment horizontal="centerContinuous" vertical="center"/>
    </xf>
    <xf numFmtId="0" fontId="5" fillId="0" borderId="25" xfId="0" applyFont="1" applyBorder="1" applyAlignment="1">
      <alignment horizontal="left"/>
    </xf>
    <xf numFmtId="0" fontId="0" fillId="0" borderId="26" xfId="0" applyBorder="1" applyAlignment="1">
      <alignment horizontal="left"/>
    </xf>
    <xf numFmtId="0" fontId="0" fillId="0" borderId="27" xfId="0" applyBorder="1" applyAlignment="1">
      <alignment horizontal="centerContinuous"/>
    </xf>
    <xf numFmtId="0" fontId="5" fillId="0" borderId="26" xfId="0" applyFont="1" applyBorder="1" applyAlignment="1">
      <alignment horizontal="centerContinuous"/>
    </xf>
    <xf numFmtId="0" fontId="0" fillId="0" borderId="26" xfId="0" applyBorder="1" applyAlignment="1">
      <alignment horizontal="centerContinuous"/>
    </xf>
    <xf numFmtId="0" fontId="0" fillId="0" borderId="28" xfId="0" applyBorder="1"/>
    <xf numFmtId="0" fontId="0" fillId="0" borderId="20" xfId="0" applyBorder="1"/>
    <xf numFmtId="3" fontId="0" fillId="0" borderId="29" xfId="0" applyNumberFormat="1" applyBorder="1"/>
    <xf numFmtId="0" fontId="0" fillId="0" borderId="30" xfId="0" applyBorder="1"/>
    <xf numFmtId="3" fontId="0" fillId="0" borderId="31" xfId="0" applyNumberFormat="1" applyBorder="1"/>
    <xf numFmtId="0" fontId="0" fillId="0" borderId="32" xfId="0" applyBorder="1"/>
    <xf numFmtId="3" fontId="0" fillId="0" borderId="14" xfId="0" applyNumberFormat="1" applyBorder="1"/>
    <xf numFmtId="0" fontId="0" fillId="0" borderId="15" xfId="0" applyBorder="1"/>
    <xf numFmtId="0" fontId="0" fillId="0" borderId="33" xfId="0" applyBorder="1"/>
    <xf numFmtId="0" fontId="0" fillId="0" borderId="34" xfId="0" applyBorder="1"/>
    <xf numFmtId="0" fontId="7" fillId="0" borderId="16" xfId="0" applyFont="1" applyBorder="1"/>
    <xf numFmtId="3" fontId="0" fillId="0" borderId="35" xfId="0" applyNumberFormat="1" applyBorder="1"/>
    <xf numFmtId="0" fontId="0" fillId="0" borderId="36" xfId="0" applyBorder="1"/>
    <xf numFmtId="3" fontId="0" fillId="0" borderId="37" xfId="0" applyNumberFormat="1" applyBorder="1"/>
    <xf numFmtId="0" fontId="0" fillId="0" borderId="38" xfId="0" applyBorder="1"/>
    <xf numFmtId="0" fontId="0" fillId="0" borderId="39" xfId="0" applyBorder="1"/>
    <xf numFmtId="0" fontId="0" fillId="0" borderId="0" xfId="0" applyBorder="1" applyAlignment="1">
      <alignment horizontal="right"/>
    </xf>
    <xf numFmtId="164" fontId="0" fillId="0" borderId="0" xfId="0" applyNumberFormat="1" applyBorder="1"/>
    <xf numFmtId="0" fontId="0" fillId="0" borderId="11" xfId="0" applyNumberFormat="1" applyBorder="1" applyAlignment="1">
      <alignment horizontal="right"/>
    </xf>
    <xf numFmtId="165" fontId="0" fillId="0" borderId="14" xfId="0" applyNumberFormat="1" applyBorder="1"/>
    <xf numFmtId="165" fontId="0" fillId="0" borderId="0" xfId="0" applyNumberFormat="1" applyBorder="1"/>
    <xf numFmtId="0" fontId="6" fillId="0" borderId="36" xfId="0" applyFont="1" applyFill="1" applyBorder="1"/>
    <xf numFmtId="0" fontId="6" fillId="0" borderId="37" xfId="0" applyFont="1" applyFill="1" applyBorder="1"/>
    <xf numFmtId="0" fontId="6" fillId="0" borderId="40" xfId="0" applyFont="1" applyFill="1" applyBorder="1"/>
    <xf numFmtId="165" fontId="6" fillId="0" borderId="37" xfId="0" applyNumberFormat="1" applyFont="1" applyFill="1" applyBorder="1"/>
    <xf numFmtId="0" fontId="6" fillId="0" borderId="41" xfId="0" applyFont="1" applyFill="1" applyBorder="1"/>
    <xf numFmtId="0" fontId="6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0" fontId="3" fillId="0" borderId="44" xfId="1" applyFont="1" applyBorder="1"/>
    <xf numFmtId="0" fontId="9" fillId="0" borderId="44" xfId="1" applyBorder="1"/>
    <xf numFmtId="0" fontId="9" fillId="0" borderId="44" xfId="1" applyBorder="1" applyAlignment="1">
      <alignment horizontal="right"/>
    </xf>
    <xf numFmtId="0" fontId="9" fillId="0" borderId="44" xfId="1" applyFont="1" applyBorder="1"/>
    <xf numFmtId="0" fontId="0" fillId="0" borderId="44" xfId="0" applyNumberFormat="1" applyBorder="1" applyAlignment="1">
      <alignment horizontal="left"/>
    </xf>
    <xf numFmtId="0" fontId="0" fillId="0" borderId="45" xfId="0" applyNumberFormat="1" applyBorder="1"/>
    <xf numFmtId="0" fontId="3" fillId="0" borderId="48" xfId="1" applyFont="1" applyBorder="1"/>
    <xf numFmtId="0" fontId="9" fillId="0" borderId="48" xfId="1" applyBorder="1"/>
    <xf numFmtId="0" fontId="9" fillId="0" borderId="48" xfId="1" applyBorder="1" applyAlignment="1">
      <alignment horizontal="right"/>
    </xf>
    <xf numFmtId="49" fontId="1" fillId="0" borderId="0" xfId="0" applyNumberFormat="1" applyFont="1" applyAlignment="1">
      <alignment horizontal="centerContinuous"/>
    </xf>
    <xf numFmtId="0" fontId="1" fillId="0" borderId="0" xfId="0" applyFont="1" applyBorder="1" applyAlignment="1">
      <alignment horizontal="centerContinuous"/>
    </xf>
    <xf numFmtId="49" fontId="5" fillId="0" borderId="25" xfId="0" applyNumberFormat="1" applyFont="1" applyFill="1" applyBorder="1"/>
    <xf numFmtId="0" fontId="5" fillId="0" borderId="26" xfId="0" applyFont="1" applyFill="1" applyBorder="1"/>
    <xf numFmtId="0" fontId="5" fillId="0" borderId="27" xfId="0" applyFont="1" applyFill="1" applyBorder="1"/>
    <xf numFmtId="0" fontId="5" fillId="0" borderId="50" xfId="0" applyFont="1" applyFill="1" applyBorder="1"/>
    <xf numFmtId="0" fontId="5" fillId="0" borderId="51" xfId="0" applyFont="1" applyFill="1" applyBorder="1"/>
    <xf numFmtId="0" fontId="5" fillId="0" borderId="52" xfId="0" applyFont="1" applyFill="1" applyBorder="1"/>
    <xf numFmtId="0" fontId="10" fillId="0" borderId="0" xfId="0" applyFont="1" applyFill="1" applyBorder="1"/>
    <xf numFmtId="0" fontId="0" fillId="0" borderId="0" xfId="0" applyFill="1" applyBorder="1"/>
    <xf numFmtId="3" fontId="7" fillId="0" borderId="7" xfId="0" applyNumberFormat="1" applyFont="1" applyFill="1" applyBorder="1"/>
    <xf numFmtId="0" fontId="5" fillId="0" borderId="25" xfId="0" applyFont="1" applyFill="1" applyBorder="1"/>
    <xf numFmtId="3" fontId="5" fillId="0" borderId="27" xfId="0" applyNumberFormat="1" applyFont="1" applyFill="1" applyBorder="1"/>
    <xf numFmtId="3" fontId="5" fillId="0" borderId="50" xfId="0" applyNumberFormat="1" applyFont="1" applyFill="1" applyBorder="1"/>
    <xf numFmtId="3" fontId="5" fillId="0" borderId="51" xfId="0" applyNumberFormat="1" applyFont="1" applyFill="1" applyBorder="1"/>
    <xf numFmtId="3" fontId="5" fillId="0" borderId="52" xfId="0" applyNumberFormat="1" applyFont="1" applyFill="1" applyBorder="1"/>
    <xf numFmtId="0" fontId="5" fillId="0" borderId="0" xfId="0" applyFont="1"/>
    <xf numFmtId="0" fontId="1" fillId="0" borderId="0" xfId="0" applyFont="1" applyFill="1" applyAlignment="1">
      <alignment horizontal="centerContinuous"/>
    </xf>
    <xf numFmtId="3" fontId="1" fillId="0" borderId="0" xfId="0" applyNumberFormat="1" applyFont="1" applyFill="1" applyAlignment="1">
      <alignment horizontal="centerContinuous"/>
    </xf>
    <xf numFmtId="0" fontId="0" fillId="0" borderId="0" xfId="0" applyFill="1"/>
    <xf numFmtId="0" fontId="11" fillId="0" borderId="30" xfId="0" applyFont="1" applyFill="1" applyBorder="1"/>
    <xf numFmtId="0" fontId="11" fillId="0" borderId="31" xfId="0" applyFont="1" applyFill="1" applyBorder="1"/>
    <xf numFmtId="0" fontId="0" fillId="0" borderId="55" xfId="0" applyFill="1" applyBorder="1"/>
    <xf numFmtId="0" fontId="11" fillId="0" borderId="56" xfId="0" applyFont="1" applyFill="1" applyBorder="1" applyAlignment="1">
      <alignment horizontal="right"/>
    </xf>
    <xf numFmtId="0" fontId="11" fillId="0" borderId="31" xfId="0" applyFont="1" applyFill="1" applyBorder="1" applyAlignment="1">
      <alignment horizontal="right"/>
    </xf>
    <xf numFmtId="0" fontId="11" fillId="0" borderId="32" xfId="0" applyFont="1" applyFill="1" applyBorder="1" applyAlignment="1">
      <alignment horizontal="center"/>
    </xf>
    <xf numFmtId="4" fontId="12" fillId="0" borderId="31" xfId="0" applyNumberFormat="1" applyFont="1" applyFill="1" applyBorder="1" applyAlignment="1">
      <alignment horizontal="right"/>
    </xf>
    <xf numFmtId="4" fontId="12" fillId="0" borderId="55" xfId="0" applyNumberFormat="1" applyFont="1" applyFill="1" applyBorder="1" applyAlignment="1">
      <alignment horizontal="right"/>
    </xf>
    <xf numFmtId="0" fontId="7" fillId="0" borderId="34" xfId="0" applyFont="1" applyFill="1" applyBorder="1"/>
    <xf numFmtId="0" fontId="7" fillId="0" borderId="20" xfId="0" applyFont="1" applyFill="1" applyBorder="1"/>
    <xf numFmtId="0" fontId="7" fillId="0" borderId="21" xfId="0" applyFont="1" applyFill="1" applyBorder="1"/>
    <xf numFmtId="3" fontId="7" fillId="0" borderId="33" xfId="0" applyNumberFormat="1" applyFont="1" applyFill="1" applyBorder="1" applyAlignment="1">
      <alignment horizontal="right"/>
    </xf>
    <xf numFmtId="166" fontId="7" fillId="0" borderId="57" xfId="0" applyNumberFormat="1" applyFont="1" applyFill="1" applyBorder="1" applyAlignment="1">
      <alignment horizontal="right"/>
    </xf>
    <xf numFmtId="3" fontId="7" fillId="0" borderId="58" xfId="0" applyNumberFormat="1" applyFont="1" applyFill="1" applyBorder="1" applyAlignment="1">
      <alignment horizontal="right"/>
    </xf>
    <xf numFmtId="4" fontId="7" fillId="0" borderId="20" xfId="0" applyNumberFormat="1" applyFont="1" applyFill="1" applyBorder="1" applyAlignment="1">
      <alignment horizontal="right"/>
    </xf>
    <xf numFmtId="3" fontId="7" fillId="0" borderId="21" xfId="0" applyNumberFormat="1" applyFont="1" applyFill="1" applyBorder="1" applyAlignment="1">
      <alignment horizontal="right"/>
    </xf>
    <xf numFmtId="0" fontId="0" fillId="0" borderId="36" xfId="0" applyFill="1" applyBorder="1"/>
    <xf numFmtId="0" fontId="5" fillId="0" borderId="37" xfId="0" applyFont="1" applyFill="1" applyBorder="1"/>
    <xf numFmtId="0" fontId="0" fillId="0" borderId="37" xfId="0" applyFill="1" applyBorder="1"/>
    <xf numFmtId="4" fontId="0" fillId="0" borderId="59" xfId="0" applyNumberFormat="1" applyFill="1" applyBorder="1"/>
    <xf numFmtId="4" fontId="0" fillId="0" borderId="36" xfId="0" applyNumberFormat="1" applyFill="1" applyBorder="1"/>
    <xf numFmtId="4" fontId="0" fillId="0" borderId="37" xfId="0" applyNumberFormat="1" applyFill="1" applyBorder="1"/>
    <xf numFmtId="3" fontId="10" fillId="0" borderId="0" xfId="0" applyNumberFormat="1" applyFont="1"/>
    <xf numFmtId="4" fontId="10" fillId="0" borderId="0" xfId="0" applyNumberFormat="1" applyFont="1"/>
    <xf numFmtId="4" fontId="0" fillId="0" borderId="0" xfId="0" applyNumberFormat="1"/>
    <xf numFmtId="0" fontId="9" fillId="0" borderId="0" xfId="1"/>
    <xf numFmtId="0" fontId="9" fillId="0" borderId="0" xfId="1" applyFill="1"/>
    <xf numFmtId="0" fontId="14" fillId="0" borderId="0" xfId="1" applyFont="1" applyFill="1" applyAlignment="1">
      <alignment horizontal="centerContinuous"/>
    </xf>
    <xf numFmtId="0" fontId="15" fillId="0" borderId="0" xfId="1" applyFont="1" applyFill="1" applyAlignment="1">
      <alignment horizontal="centerContinuous"/>
    </xf>
    <xf numFmtId="0" fontId="15" fillId="0" borderId="0" xfId="1" applyFont="1" applyFill="1" applyAlignment="1">
      <alignment horizontal="right"/>
    </xf>
    <xf numFmtId="0" fontId="3" fillId="0" borderId="44" xfId="1" applyFont="1" applyFill="1" applyBorder="1"/>
    <xf numFmtId="0" fontId="9" fillId="0" borderId="44" xfId="1" applyFill="1" applyBorder="1"/>
    <xf numFmtId="0" fontId="10" fillId="0" borderId="44" xfId="1" applyFont="1" applyFill="1" applyBorder="1" applyAlignment="1">
      <alignment horizontal="right"/>
    </xf>
    <xf numFmtId="0" fontId="9" fillId="0" borderId="44" xfId="1" applyFill="1" applyBorder="1" applyAlignment="1">
      <alignment horizontal="left"/>
    </xf>
    <xf numFmtId="0" fontId="9" fillId="0" borderId="45" xfId="1" applyFill="1" applyBorder="1"/>
    <xf numFmtId="0" fontId="3" fillId="0" borderId="48" xfId="1" applyFont="1" applyFill="1" applyBorder="1"/>
    <xf numFmtId="0" fontId="9" fillId="0" borderId="48" xfId="1" applyFill="1" applyBorder="1"/>
    <xf numFmtId="0" fontId="10" fillId="0" borderId="0" xfId="1" applyFont="1" applyFill="1"/>
    <xf numFmtId="0" fontId="9" fillId="0" borderId="0" xfId="1" applyFont="1" applyFill="1"/>
    <xf numFmtId="0" fontId="9" fillId="0" borderId="0" xfId="1" applyFill="1" applyAlignment="1">
      <alignment horizontal="right"/>
    </xf>
    <xf numFmtId="0" fontId="9" fillId="0" borderId="0" xfId="1" applyFill="1" applyAlignment="1"/>
    <xf numFmtId="49" fontId="4" fillId="0" borderId="57" xfId="1" applyNumberFormat="1" applyFont="1" applyFill="1" applyBorder="1"/>
    <xf numFmtId="0" fontId="4" fillId="0" borderId="15" xfId="1" applyFont="1" applyFill="1" applyBorder="1" applyAlignment="1">
      <alignment horizontal="center"/>
    </xf>
    <xf numFmtId="0" fontId="4" fillId="0" borderId="15" xfId="1" applyNumberFormat="1" applyFont="1" applyFill="1" applyBorder="1" applyAlignment="1">
      <alignment horizontal="center"/>
    </xf>
    <xf numFmtId="0" fontId="4" fillId="0" borderId="57" xfId="1" applyFont="1" applyFill="1" applyBorder="1" applyAlignment="1">
      <alignment horizontal="center"/>
    </xf>
    <xf numFmtId="0" fontId="5" fillId="0" borderId="53" xfId="1" applyFont="1" applyFill="1" applyBorder="1" applyAlignment="1">
      <alignment horizontal="center"/>
    </xf>
    <xf numFmtId="49" fontId="5" fillId="0" borderId="53" xfId="1" applyNumberFormat="1" applyFont="1" applyFill="1" applyBorder="1" applyAlignment="1">
      <alignment horizontal="left"/>
    </xf>
    <xf numFmtId="0" fontId="5" fillId="0" borderId="53" xfId="1" applyFont="1" applyFill="1" applyBorder="1"/>
    <xf numFmtId="0" fontId="9" fillId="0" borderId="53" xfId="1" applyFill="1" applyBorder="1" applyAlignment="1">
      <alignment horizontal="center"/>
    </xf>
    <xf numFmtId="0" fontId="9" fillId="0" borderId="53" xfId="1" applyNumberFormat="1" applyFill="1" applyBorder="1" applyAlignment="1">
      <alignment horizontal="right"/>
    </xf>
    <xf numFmtId="0" fontId="9" fillId="0" borderId="53" xfId="1" applyNumberFormat="1" applyFill="1" applyBorder="1"/>
    <xf numFmtId="0" fontId="9" fillId="0" borderId="0" xfId="1" applyNumberFormat="1"/>
    <xf numFmtId="0" fontId="16" fillId="0" borderId="0" xfId="1" applyFont="1"/>
    <xf numFmtId="0" fontId="7" fillId="0" borderId="53" xfId="1" applyFont="1" applyFill="1" applyBorder="1" applyAlignment="1">
      <alignment horizontal="center"/>
    </xf>
    <xf numFmtId="49" fontId="8" fillId="0" borderId="53" xfId="1" applyNumberFormat="1" applyFont="1" applyFill="1" applyBorder="1" applyAlignment="1">
      <alignment horizontal="left"/>
    </xf>
    <xf numFmtId="0" fontId="8" fillId="0" borderId="53" xfId="1" applyFont="1" applyFill="1" applyBorder="1" applyAlignment="1">
      <alignment wrapText="1"/>
    </xf>
    <xf numFmtId="49" fontId="17" fillId="0" borderId="53" xfId="1" applyNumberFormat="1" applyFont="1" applyFill="1" applyBorder="1" applyAlignment="1">
      <alignment horizontal="center" shrinkToFit="1"/>
    </xf>
    <xf numFmtId="4" fontId="17" fillId="0" borderId="53" xfId="1" applyNumberFormat="1" applyFont="1" applyFill="1" applyBorder="1" applyAlignment="1">
      <alignment horizontal="right"/>
    </xf>
    <xf numFmtId="4" fontId="17" fillId="0" borderId="53" xfId="1" applyNumberFormat="1" applyFont="1" applyFill="1" applyBorder="1"/>
    <xf numFmtId="0" fontId="9" fillId="0" borderId="60" xfId="1" applyFill="1" applyBorder="1" applyAlignment="1">
      <alignment horizontal="center"/>
    </xf>
    <xf numFmtId="49" fontId="3" fillId="0" borderId="60" xfId="1" applyNumberFormat="1" applyFont="1" applyFill="1" applyBorder="1" applyAlignment="1">
      <alignment horizontal="left"/>
    </xf>
    <xf numFmtId="0" fontId="3" fillId="0" borderId="60" xfId="1" applyFont="1" applyFill="1" applyBorder="1"/>
    <xf numFmtId="4" fontId="9" fillId="0" borderId="60" xfId="1" applyNumberFormat="1" applyFill="1" applyBorder="1" applyAlignment="1">
      <alignment horizontal="right"/>
    </xf>
    <xf numFmtId="4" fontId="5" fillId="0" borderId="60" xfId="1" applyNumberFormat="1" applyFont="1" applyFill="1" applyBorder="1"/>
    <xf numFmtId="3" fontId="9" fillId="0" borderId="0" xfId="1" applyNumberFormat="1"/>
    <xf numFmtId="0" fontId="9" fillId="0" borderId="0" xfId="1" applyBorder="1"/>
    <xf numFmtId="0" fontId="18" fillId="0" borderId="0" xfId="1" applyFont="1" applyAlignment="1"/>
    <xf numFmtId="0" fontId="9" fillId="0" borderId="0" xfId="1" applyAlignment="1">
      <alignment horizontal="right"/>
    </xf>
    <xf numFmtId="0" fontId="19" fillId="0" borderId="0" xfId="1" applyFont="1" applyBorder="1"/>
    <xf numFmtId="3" fontId="19" fillId="0" borderId="0" xfId="1" applyNumberFormat="1" applyFont="1" applyBorder="1" applyAlignment="1">
      <alignment horizontal="right"/>
    </xf>
    <xf numFmtId="4" fontId="19" fillId="0" borderId="0" xfId="1" applyNumberFormat="1" applyFont="1" applyBorder="1"/>
    <xf numFmtId="0" fontId="18" fillId="0" borderId="0" xfId="1" applyFont="1" applyBorder="1" applyAlignment="1"/>
    <xf numFmtId="0" fontId="9" fillId="0" borderId="0" xfId="1" applyBorder="1" applyAlignment="1">
      <alignment horizontal="right"/>
    </xf>
    <xf numFmtId="49" fontId="10" fillId="0" borderId="5" xfId="0" applyNumberFormat="1" applyFont="1" applyFill="1" applyBorder="1"/>
    <xf numFmtId="3" fontId="7" fillId="0" borderId="6" xfId="0" applyNumberFormat="1" applyFont="1" applyFill="1" applyBorder="1"/>
    <xf numFmtId="3" fontId="7" fillId="0" borderId="53" xfId="0" applyNumberFormat="1" applyFont="1" applyFill="1" applyBorder="1"/>
    <xf numFmtId="3" fontId="7" fillId="0" borderId="54" xfId="0" applyNumberFormat="1" applyFont="1" applyFill="1" applyBorder="1"/>
    <xf numFmtId="0" fontId="0" fillId="0" borderId="0" xfId="0" applyAlignment="1">
      <alignment horizontal="left" wrapText="1"/>
    </xf>
    <xf numFmtId="0" fontId="4" fillId="0" borderId="14" xfId="0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5" fillId="0" borderId="19" xfId="0" applyFont="1" applyBorder="1" applyAlignment="1">
      <alignment horizontal="left"/>
    </xf>
    <xf numFmtId="0" fontId="5" fillId="0" borderId="20" xfId="0" applyFont="1" applyBorder="1" applyAlignment="1">
      <alignment horizontal="left"/>
    </xf>
    <xf numFmtId="0" fontId="5" fillId="0" borderId="21" xfId="0" applyFont="1" applyBorder="1" applyAlignment="1">
      <alignment horizontal="left"/>
    </xf>
    <xf numFmtId="0" fontId="8" fillId="0" borderId="0" xfId="0" applyFont="1" applyAlignment="1">
      <alignment horizontal="left" vertical="top" wrapText="1"/>
    </xf>
    <xf numFmtId="0" fontId="9" fillId="0" borderId="42" xfId="1" applyFont="1" applyBorder="1" applyAlignment="1">
      <alignment horizontal="center"/>
    </xf>
    <xf numFmtId="0" fontId="9" fillId="0" borderId="43" xfId="1" applyFont="1" applyBorder="1" applyAlignment="1">
      <alignment horizontal="center"/>
    </xf>
    <xf numFmtId="0" fontId="9" fillId="0" borderId="46" xfId="1" applyFont="1" applyBorder="1" applyAlignment="1">
      <alignment horizontal="center"/>
    </xf>
    <xf numFmtId="0" fontId="9" fillId="0" borderId="47" xfId="1" applyFont="1" applyBorder="1" applyAlignment="1">
      <alignment horizontal="center"/>
    </xf>
    <xf numFmtId="0" fontId="9" fillId="0" borderId="48" xfId="1" applyFont="1" applyBorder="1" applyAlignment="1">
      <alignment horizontal="left"/>
    </xf>
    <xf numFmtId="0" fontId="9" fillId="0" borderId="49" xfId="1" applyFont="1" applyBorder="1" applyAlignment="1">
      <alignment horizontal="left"/>
    </xf>
    <xf numFmtId="3" fontId="5" fillId="0" borderId="37" xfId="0" applyNumberFormat="1" applyFont="1" applyFill="1" applyBorder="1" applyAlignment="1">
      <alignment horizontal="right"/>
    </xf>
    <xf numFmtId="3" fontId="5" fillId="0" borderId="59" xfId="0" applyNumberFormat="1" applyFont="1" applyFill="1" applyBorder="1" applyAlignment="1">
      <alignment horizontal="right"/>
    </xf>
    <xf numFmtId="0" fontId="13" fillId="0" borderId="0" xfId="1" applyFont="1" applyAlignment="1">
      <alignment horizontal="center"/>
    </xf>
    <xf numFmtId="0" fontId="9" fillId="0" borderId="42" xfId="1" applyFont="1" applyFill="1" applyBorder="1" applyAlignment="1">
      <alignment horizontal="center"/>
    </xf>
    <xf numFmtId="0" fontId="9" fillId="0" borderId="43" xfId="1" applyFont="1" applyFill="1" applyBorder="1" applyAlignment="1">
      <alignment horizontal="center"/>
    </xf>
    <xf numFmtId="49" fontId="9" fillId="0" borderId="46" xfId="1" applyNumberFormat="1" applyFont="1" applyFill="1" applyBorder="1" applyAlignment="1">
      <alignment horizontal="center"/>
    </xf>
    <xf numFmtId="0" fontId="9" fillId="0" borderId="47" xfId="1" applyFont="1" applyFill="1" applyBorder="1" applyAlignment="1">
      <alignment horizontal="center"/>
    </xf>
    <xf numFmtId="0" fontId="9" fillId="0" borderId="48" xfId="1" applyFill="1" applyBorder="1" applyAlignment="1">
      <alignment horizontal="center" shrinkToFit="1"/>
    </xf>
    <xf numFmtId="0" fontId="9" fillId="0" borderId="49" xfId="1" applyFill="1" applyBorder="1" applyAlignment="1">
      <alignment horizontal="center" shrinkToFit="1"/>
    </xf>
  </cellXfs>
  <cellStyles count="2">
    <cellStyle name="normální" xfId="0" builtinId="0"/>
    <cellStyle name="normální_POL.XLS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21"/>
  <dimension ref="A1:BE55"/>
  <sheetViews>
    <sheetView tabSelected="1" workbookViewId="0">
      <selection activeCell="F34" sqref="F34"/>
    </sheetView>
  </sheetViews>
  <sheetFormatPr defaultRowHeight="12.75"/>
  <cols>
    <col min="1" max="1" width="2" customWidth="1"/>
    <col min="2" max="2" width="15" customWidth="1"/>
    <col min="3" max="3" width="15.85546875" customWidth="1"/>
    <col min="4" max="4" width="14.5703125" customWidth="1"/>
    <col min="5" max="5" width="12.5703125" customWidth="1"/>
    <col min="6" max="6" width="19.7109375" customWidth="1"/>
    <col min="7" max="7" width="14.140625" customWidth="1"/>
  </cols>
  <sheetData>
    <row r="1" spans="1:57" ht="21.75" customHeight="1">
      <c r="A1" s="1" t="s">
        <v>0</v>
      </c>
      <c r="B1" s="2"/>
      <c r="C1" s="2"/>
      <c r="D1" s="2"/>
      <c r="E1" s="2"/>
      <c r="F1" s="2"/>
      <c r="G1" s="2"/>
    </row>
    <row r="2" spans="1:57" ht="15" customHeight="1" thickBot="1"/>
    <row r="3" spans="1:57" ht="12.95" customHeight="1">
      <c r="A3" s="3" t="s">
        <v>1</v>
      </c>
      <c r="B3" s="4"/>
      <c r="C3" s="5" t="s">
        <v>2</v>
      </c>
      <c r="D3" s="5"/>
      <c r="E3" s="5"/>
      <c r="F3" s="5" t="s">
        <v>3</v>
      </c>
      <c r="G3" s="6"/>
    </row>
    <row r="4" spans="1:57" ht="12.95" customHeight="1">
      <c r="A4" s="7"/>
      <c r="B4" s="8"/>
      <c r="C4" s="9" t="s">
        <v>152</v>
      </c>
      <c r="D4" s="10"/>
      <c r="E4" s="10"/>
      <c r="F4" s="11"/>
      <c r="G4" s="12"/>
    </row>
    <row r="5" spans="1:57" ht="12.95" customHeight="1">
      <c r="A5" s="13" t="s">
        <v>5</v>
      </c>
      <c r="B5" s="14"/>
      <c r="C5" s="15" t="s">
        <v>6</v>
      </c>
      <c r="D5" s="15"/>
      <c r="E5" s="15"/>
      <c r="F5" s="16" t="s">
        <v>7</v>
      </c>
      <c r="G5" s="17"/>
    </row>
    <row r="6" spans="1:57" ht="12.95" customHeight="1">
      <c r="A6" s="7"/>
      <c r="B6" s="8"/>
      <c r="C6" s="9" t="s">
        <v>67</v>
      </c>
      <c r="D6" s="10"/>
      <c r="E6" s="10"/>
      <c r="F6" s="18"/>
      <c r="G6" s="12"/>
    </row>
    <row r="7" spans="1:57">
      <c r="A7" s="13" t="s">
        <v>8</v>
      </c>
      <c r="B7" s="15"/>
      <c r="C7" s="176" t="s">
        <v>151</v>
      </c>
      <c r="D7" s="177"/>
      <c r="E7" s="19" t="s">
        <v>9</v>
      </c>
      <c r="F7" s="20"/>
      <c r="G7" s="21">
        <v>0</v>
      </c>
      <c r="H7" s="22"/>
      <c r="I7" s="22"/>
    </row>
    <row r="8" spans="1:57">
      <c r="A8" s="13" t="s">
        <v>10</v>
      </c>
      <c r="B8" s="15"/>
      <c r="C8" s="176"/>
      <c r="D8" s="177"/>
      <c r="E8" s="16" t="s">
        <v>11</v>
      </c>
      <c r="F8" s="15"/>
      <c r="G8" s="23">
        <f>IF(PocetMJ=0,,ROUND((F30+F32)/PocetMJ,1))</f>
        <v>0</v>
      </c>
    </row>
    <row r="9" spans="1:57">
      <c r="A9" s="24" t="s">
        <v>12</v>
      </c>
      <c r="B9" s="25"/>
      <c r="C9" s="25"/>
      <c r="D9" s="25"/>
      <c r="E9" s="26" t="s">
        <v>13</v>
      </c>
      <c r="F9" s="25"/>
      <c r="G9" s="27"/>
    </row>
    <row r="10" spans="1:57">
      <c r="A10" s="28" t="s">
        <v>14</v>
      </c>
      <c r="B10" s="11"/>
      <c r="C10" s="11"/>
      <c r="D10" s="11"/>
      <c r="E10" s="29" t="s">
        <v>15</v>
      </c>
      <c r="F10" s="11"/>
      <c r="G10" s="12"/>
      <c r="BA10" s="30"/>
      <c r="BB10" s="30"/>
      <c r="BC10" s="30"/>
      <c r="BD10" s="30"/>
      <c r="BE10" s="30"/>
    </row>
    <row r="11" spans="1:57">
      <c r="A11" s="28"/>
      <c r="B11" s="11"/>
      <c r="C11" s="11"/>
      <c r="D11" s="11"/>
      <c r="E11" s="178"/>
      <c r="F11" s="179"/>
      <c r="G11" s="180"/>
    </row>
    <row r="12" spans="1:57" ht="28.5" customHeight="1" thickBot="1">
      <c r="A12" s="31" t="s">
        <v>16</v>
      </c>
      <c r="B12" s="32"/>
      <c r="C12" s="32"/>
      <c r="D12" s="32"/>
      <c r="E12" s="33"/>
      <c r="F12" s="33"/>
      <c r="G12" s="34"/>
    </row>
    <row r="13" spans="1:57" ht="17.25" customHeight="1" thickBot="1">
      <c r="A13" s="35" t="s">
        <v>17</v>
      </c>
      <c r="B13" s="36"/>
      <c r="C13" s="37"/>
      <c r="D13" s="38" t="s">
        <v>18</v>
      </c>
      <c r="E13" s="39"/>
      <c r="F13" s="39"/>
      <c r="G13" s="37"/>
    </row>
    <row r="14" spans="1:57" ht="15.95" customHeight="1">
      <c r="A14" s="40"/>
      <c r="B14" s="41" t="s">
        <v>19</v>
      </c>
      <c r="C14" s="42">
        <f>Dodavka</f>
        <v>0</v>
      </c>
      <c r="D14" s="43" t="str">
        <f>Rekapitulace!A18</f>
        <v>Kompletační činnost zhotovitele</v>
      </c>
      <c r="E14" s="44"/>
      <c r="F14" s="45"/>
      <c r="G14" s="42">
        <f>Rekapitulace!I18</f>
        <v>0</v>
      </c>
    </row>
    <row r="15" spans="1:57" ht="15.95" customHeight="1">
      <c r="A15" s="40" t="s">
        <v>20</v>
      </c>
      <c r="B15" s="41" t="s">
        <v>21</v>
      </c>
      <c r="C15" s="42">
        <f>Mont</f>
        <v>0</v>
      </c>
      <c r="D15" s="24" t="str">
        <f>Rekapitulace!A19</f>
        <v>Mimořádně ztížené dopravní podmínky</v>
      </c>
      <c r="E15" s="46"/>
      <c r="F15" s="47"/>
      <c r="G15" s="42">
        <f>Rekapitulace!I19</f>
        <v>0</v>
      </c>
    </row>
    <row r="16" spans="1:57" ht="15.95" customHeight="1">
      <c r="A16" s="40" t="s">
        <v>22</v>
      </c>
      <c r="B16" s="41" t="s">
        <v>23</v>
      </c>
      <c r="C16" s="42">
        <f>HSV</f>
        <v>0</v>
      </c>
      <c r="D16" s="24" t="str">
        <f>Rekapitulace!A20</f>
        <v>Zařízení staveniště</v>
      </c>
      <c r="E16" s="46"/>
      <c r="F16" s="47"/>
      <c r="G16" s="42">
        <f>Rekapitulace!I20</f>
        <v>0</v>
      </c>
    </row>
    <row r="17" spans="1:7" ht="15.95" customHeight="1">
      <c r="A17" s="48" t="s">
        <v>24</v>
      </c>
      <c r="B17" s="41" t="s">
        <v>25</v>
      </c>
      <c r="C17" s="42">
        <f>PSV</f>
        <v>0</v>
      </c>
      <c r="D17" s="24"/>
      <c r="E17" s="46"/>
      <c r="F17" s="47"/>
      <c r="G17" s="42"/>
    </row>
    <row r="18" spans="1:7" ht="15.95" customHeight="1">
      <c r="A18" s="49" t="s">
        <v>26</v>
      </c>
      <c r="B18" s="41"/>
      <c r="C18" s="42">
        <f>SUM(C14:C17)</f>
        <v>0</v>
      </c>
      <c r="D18" s="50"/>
      <c r="E18" s="46"/>
      <c r="F18" s="47"/>
      <c r="G18" s="42"/>
    </row>
    <row r="19" spans="1:7" ht="15.95" customHeight="1">
      <c r="A19" s="49"/>
      <c r="B19" s="41"/>
      <c r="C19" s="42"/>
      <c r="D19" s="24"/>
      <c r="E19" s="46"/>
      <c r="F19" s="47"/>
      <c r="G19" s="42"/>
    </row>
    <row r="20" spans="1:7" ht="15.95" customHeight="1">
      <c r="A20" s="49" t="s">
        <v>27</v>
      </c>
      <c r="B20" s="41"/>
      <c r="C20" s="42">
        <f>HZS</f>
        <v>0</v>
      </c>
      <c r="D20" s="24"/>
      <c r="E20" s="46"/>
      <c r="F20" s="47"/>
      <c r="G20" s="42"/>
    </row>
    <row r="21" spans="1:7" ht="15.95" customHeight="1">
      <c r="A21" s="28" t="s">
        <v>28</v>
      </c>
      <c r="B21" s="11"/>
      <c r="C21" s="42">
        <f>C18+C20</f>
        <v>0</v>
      </c>
      <c r="D21" s="24" t="s">
        <v>29</v>
      </c>
      <c r="E21" s="46"/>
      <c r="F21" s="47"/>
      <c r="G21" s="42">
        <f>G22-SUM(G14:G20)</f>
        <v>0</v>
      </c>
    </row>
    <row r="22" spans="1:7" ht="15.95" customHeight="1" thickBot="1">
      <c r="A22" s="24" t="s">
        <v>30</v>
      </c>
      <c r="B22" s="25"/>
      <c r="C22" s="51">
        <f>C21+G22</f>
        <v>0</v>
      </c>
      <c r="D22" s="52" t="s">
        <v>31</v>
      </c>
      <c r="E22" s="53"/>
      <c r="F22" s="54"/>
      <c r="G22" s="42">
        <f>VRN</f>
        <v>0</v>
      </c>
    </row>
    <row r="23" spans="1:7">
      <c r="A23" s="3" t="s">
        <v>32</v>
      </c>
      <c r="B23" s="5"/>
      <c r="C23" s="55" t="s">
        <v>33</v>
      </c>
      <c r="D23" s="5"/>
      <c r="E23" s="55" t="s">
        <v>34</v>
      </c>
      <c r="F23" s="5"/>
      <c r="G23" s="6"/>
    </row>
    <row r="24" spans="1:7">
      <c r="A24" s="13"/>
      <c r="B24" s="15"/>
      <c r="C24" s="16" t="s">
        <v>35</v>
      </c>
      <c r="D24" s="15"/>
      <c r="E24" s="16" t="s">
        <v>35</v>
      </c>
      <c r="F24" s="15"/>
      <c r="G24" s="17"/>
    </row>
    <row r="25" spans="1:7">
      <c r="A25" s="28" t="s">
        <v>36</v>
      </c>
      <c r="B25" s="56"/>
      <c r="C25" s="29" t="s">
        <v>36</v>
      </c>
      <c r="D25" s="11"/>
      <c r="E25" s="29" t="s">
        <v>36</v>
      </c>
      <c r="F25" s="11"/>
      <c r="G25" s="12"/>
    </row>
    <row r="26" spans="1:7">
      <c r="A26" s="28"/>
      <c r="B26" s="57"/>
      <c r="C26" s="29" t="s">
        <v>37</v>
      </c>
      <c r="D26" s="11"/>
      <c r="E26" s="29" t="s">
        <v>38</v>
      </c>
      <c r="F26" s="11"/>
      <c r="G26" s="12"/>
    </row>
    <row r="27" spans="1:7">
      <c r="A27" s="28"/>
      <c r="B27" s="11"/>
      <c r="C27" s="29"/>
      <c r="D27" s="11"/>
      <c r="E27" s="29"/>
      <c r="F27" s="11"/>
      <c r="G27" s="12"/>
    </row>
    <row r="28" spans="1:7" ht="97.5" customHeight="1">
      <c r="A28" s="28"/>
      <c r="B28" s="11"/>
      <c r="C28" s="29"/>
      <c r="D28" s="11"/>
      <c r="E28" s="29"/>
      <c r="F28" s="11"/>
      <c r="G28" s="12"/>
    </row>
    <row r="29" spans="1:7">
      <c r="A29" s="13" t="s">
        <v>39</v>
      </c>
      <c r="B29" s="15"/>
      <c r="C29" s="58">
        <v>0</v>
      </c>
      <c r="D29" s="15" t="s">
        <v>40</v>
      </c>
      <c r="E29" s="16"/>
      <c r="F29" s="59">
        <v>0</v>
      </c>
      <c r="G29" s="17"/>
    </row>
    <row r="30" spans="1:7">
      <c r="A30" s="13" t="s">
        <v>39</v>
      </c>
      <c r="B30" s="15"/>
      <c r="C30" s="58">
        <v>15</v>
      </c>
      <c r="D30" s="15" t="s">
        <v>40</v>
      </c>
      <c r="E30" s="16"/>
      <c r="F30" s="59">
        <v>0</v>
      </c>
      <c r="G30" s="17"/>
    </row>
    <row r="31" spans="1:7">
      <c r="A31" s="13" t="s">
        <v>41</v>
      </c>
      <c r="B31" s="15"/>
      <c r="C31" s="58">
        <v>15</v>
      </c>
      <c r="D31" s="15" t="s">
        <v>40</v>
      </c>
      <c r="E31" s="16"/>
      <c r="F31" s="60">
        <f>ROUND(PRODUCT(F30,C31/100),0)</f>
        <v>0</v>
      </c>
      <c r="G31" s="27"/>
    </row>
    <row r="32" spans="1:7">
      <c r="A32" s="13" t="s">
        <v>39</v>
      </c>
      <c r="B32" s="15"/>
      <c r="C32" s="58">
        <v>21</v>
      </c>
      <c r="D32" s="15" t="s">
        <v>40</v>
      </c>
      <c r="E32" s="16"/>
      <c r="F32" s="59">
        <v>0</v>
      </c>
      <c r="G32" s="17"/>
    </row>
    <row r="33" spans="1:8">
      <c r="A33" s="13" t="s">
        <v>41</v>
      </c>
      <c r="B33" s="15"/>
      <c r="C33" s="58">
        <v>21</v>
      </c>
      <c r="D33" s="15" t="s">
        <v>40</v>
      </c>
      <c r="E33" s="16"/>
      <c r="F33" s="60">
        <v>0</v>
      </c>
      <c r="G33" s="27"/>
    </row>
    <row r="34" spans="1:8" s="66" customFormat="1" ht="19.5" customHeight="1" thickBot="1">
      <c r="A34" s="61" t="s">
        <v>42</v>
      </c>
      <c r="B34" s="62"/>
      <c r="C34" s="62"/>
      <c r="D34" s="62"/>
      <c r="E34" s="63"/>
      <c r="F34" s="64">
        <f>ROUND(SUM(F29:F33),0)</f>
        <v>0</v>
      </c>
      <c r="G34" s="65"/>
    </row>
    <row r="36" spans="1:8">
      <c r="A36" s="67" t="s">
        <v>43</v>
      </c>
      <c r="B36" s="67"/>
      <c r="C36" s="67"/>
      <c r="D36" s="67"/>
      <c r="E36" s="67"/>
      <c r="F36" s="67"/>
      <c r="G36" s="67"/>
      <c r="H36" t="s">
        <v>4</v>
      </c>
    </row>
    <row r="37" spans="1:8" ht="14.25" customHeight="1">
      <c r="A37" s="67"/>
      <c r="B37" s="181"/>
      <c r="C37" s="181"/>
      <c r="D37" s="181"/>
      <c r="E37" s="181"/>
      <c r="F37" s="181"/>
      <c r="G37" s="181"/>
      <c r="H37" t="s">
        <v>4</v>
      </c>
    </row>
    <row r="38" spans="1:8" ht="12.75" customHeight="1">
      <c r="A38" s="68"/>
      <c r="B38" s="181"/>
      <c r="C38" s="181"/>
      <c r="D38" s="181"/>
      <c r="E38" s="181"/>
      <c r="F38" s="181"/>
      <c r="G38" s="181"/>
      <c r="H38" t="s">
        <v>4</v>
      </c>
    </row>
    <row r="39" spans="1:8">
      <c r="A39" s="68"/>
      <c r="B39" s="181"/>
      <c r="C39" s="181"/>
      <c r="D39" s="181"/>
      <c r="E39" s="181"/>
      <c r="F39" s="181"/>
      <c r="G39" s="181"/>
      <c r="H39" t="s">
        <v>4</v>
      </c>
    </row>
    <row r="40" spans="1:8">
      <c r="A40" s="68"/>
      <c r="B40" s="181"/>
      <c r="C40" s="181"/>
      <c r="D40" s="181"/>
      <c r="E40" s="181"/>
      <c r="F40" s="181"/>
      <c r="G40" s="181"/>
      <c r="H40" t="s">
        <v>4</v>
      </c>
    </row>
    <row r="41" spans="1:8">
      <c r="A41" s="68"/>
      <c r="B41" s="181"/>
      <c r="C41" s="181"/>
      <c r="D41" s="181"/>
      <c r="E41" s="181"/>
      <c r="F41" s="181"/>
      <c r="G41" s="181"/>
      <c r="H41" t="s">
        <v>4</v>
      </c>
    </row>
    <row r="42" spans="1:8">
      <c r="A42" s="68"/>
      <c r="B42" s="181"/>
      <c r="C42" s="181"/>
      <c r="D42" s="181"/>
      <c r="E42" s="181"/>
      <c r="F42" s="181"/>
      <c r="G42" s="181"/>
      <c r="H42" t="s">
        <v>4</v>
      </c>
    </row>
    <row r="43" spans="1:8">
      <c r="A43" s="68"/>
      <c r="B43" s="181"/>
      <c r="C43" s="181"/>
      <c r="D43" s="181"/>
      <c r="E43" s="181"/>
      <c r="F43" s="181"/>
      <c r="G43" s="181"/>
      <c r="H43" t="s">
        <v>4</v>
      </c>
    </row>
    <row r="44" spans="1:8">
      <c r="A44" s="68"/>
      <c r="B44" s="181"/>
      <c r="C44" s="181"/>
      <c r="D44" s="181"/>
      <c r="E44" s="181"/>
      <c r="F44" s="181"/>
      <c r="G44" s="181"/>
      <c r="H44" t="s">
        <v>4</v>
      </c>
    </row>
    <row r="45" spans="1:8" ht="3" customHeight="1">
      <c r="A45" s="68"/>
      <c r="B45" s="181"/>
      <c r="C45" s="181"/>
      <c r="D45" s="181"/>
      <c r="E45" s="181"/>
      <c r="F45" s="181"/>
      <c r="G45" s="181"/>
      <c r="H45" t="s">
        <v>4</v>
      </c>
    </row>
    <row r="46" spans="1:8">
      <c r="B46" s="175"/>
      <c r="C46" s="175"/>
      <c r="D46" s="175"/>
      <c r="E46" s="175"/>
      <c r="F46" s="175"/>
      <c r="G46" s="175"/>
    </row>
    <row r="47" spans="1:8">
      <c r="B47" s="175"/>
      <c r="C47" s="175"/>
      <c r="D47" s="175"/>
      <c r="E47" s="175"/>
      <c r="F47" s="175"/>
      <c r="G47" s="175"/>
    </row>
    <row r="48" spans="1:8">
      <c r="B48" s="175"/>
      <c r="C48" s="175"/>
      <c r="D48" s="175"/>
      <c r="E48" s="175"/>
      <c r="F48" s="175"/>
      <c r="G48" s="175"/>
    </row>
    <row r="49" spans="2:7">
      <c r="B49" s="175"/>
      <c r="C49" s="175"/>
      <c r="D49" s="175"/>
      <c r="E49" s="175"/>
      <c r="F49" s="175"/>
      <c r="G49" s="175"/>
    </row>
    <row r="50" spans="2:7">
      <c r="B50" s="175"/>
      <c r="C50" s="175"/>
      <c r="D50" s="175"/>
      <c r="E50" s="175"/>
      <c r="F50" s="175"/>
      <c r="G50" s="175"/>
    </row>
    <row r="51" spans="2:7">
      <c r="B51" s="175"/>
      <c r="C51" s="175"/>
      <c r="D51" s="175"/>
      <c r="E51" s="175"/>
      <c r="F51" s="175"/>
      <c r="G51" s="175"/>
    </row>
    <row r="52" spans="2:7">
      <c r="B52" s="175"/>
      <c r="C52" s="175"/>
      <c r="D52" s="175"/>
      <c r="E52" s="175"/>
      <c r="F52" s="175"/>
      <c r="G52" s="175"/>
    </row>
    <row r="53" spans="2:7">
      <c r="B53" s="175"/>
      <c r="C53" s="175"/>
      <c r="D53" s="175"/>
      <c r="E53" s="175"/>
      <c r="F53" s="175"/>
      <c r="G53" s="175"/>
    </row>
    <row r="54" spans="2:7">
      <c r="B54" s="175"/>
      <c r="C54" s="175"/>
      <c r="D54" s="175"/>
      <c r="E54" s="175"/>
      <c r="F54" s="175"/>
      <c r="G54" s="175"/>
    </row>
    <row r="55" spans="2:7">
      <c r="B55" s="175"/>
      <c r="C55" s="175"/>
      <c r="D55" s="175"/>
      <c r="E55" s="175"/>
      <c r="F55" s="175"/>
      <c r="G55" s="175"/>
    </row>
  </sheetData>
  <mergeCells count="14">
    <mergeCell ref="B54:G54"/>
    <mergeCell ref="B55:G55"/>
    <mergeCell ref="B48:G48"/>
    <mergeCell ref="B49:G49"/>
    <mergeCell ref="B50:G50"/>
    <mergeCell ref="B51:G51"/>
    <mergeCell ref="B52:G52"/>
    <mergeCell ref="B53:G53"/>
    <mergeCell ref="B47:G47"/>
    <mergeCell ref="C7:D7"/>
    <mergeCell ref="C8:D8"/>
    <mergeCell ref="E11:G11"/>
    <mergeCell ref="B37:G45"/>
    <mergeCell ref="B46:G46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31"/>
  <dimension ref="A1:BE72"/>
  <sheetViews>
    <sheetView workbookViewId="0">
      <selection activeCell="H21" sqref="H21:I21"/>
    </sheetView>
  </sheetViews>
  <sheetFormatPr defaultRowHeight="12.75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57" ht="13.5" thickTop="1">
      <c r="A1" s="182" t="s">
        <v>5</v>
      </c>
      <c r="B1" s="183"/>
      <c r="C1" s="69" t="str">
        <f>CONCATENATE(cislostavby," ",nazevstavby)</f>
        <v xml:space="preserve"> Přestavba WC a splaškové kanalizace ZTI</v>
      </c>
      <c r="D1" s="70"/>
      <c r="E1" s="71"/>
      <c r="F1" s="70"/>
      <c r="G1" s="72"/>
      <c r="H1" s="73"/>
      <c r="I1" s="74"/>
    </row>
    <row r="2" spans="1:57" ht="13.5" thickBot="1">
      <c r="A2" s="184" t="s">
        <v>1</v>
      </c>
      <c r="B2" s="185"/>
      <c r="C2" s="75" t="str">
        <f>CONCATENATE(cisloobjektu," ",nazevobjektu)</f>
        <v xml:space="preserve"> Rozvody vodovdu ZTI</v>
      </c>
      <c r="D2" s="76"/>
      <c r="E2" s="77"/>
      <c r="F2" s="76"/>
      <c r="G2" s="186"/>
      <c r="H2" s="186"/>
      <c r="I2" s="187"/>
    </row>
    <row r="3" spans="1:57" ht="13.5" thickTop="1">
      <c r="F3" s="11"/>
    </row>
    <row r="4" spans="1:57" ht="19.5" customHeight="1">
      <c r="A4" s="78" t="s">
        <v>44</v>
      </c>
      <c r="B4" s="1"/>
      <c r="C4" s="1"/>
      <c r="D4" s="1"/>
      <c r="E4" s="79"/>
      <c r="F4" s="1"/>
      <c r="G4" s="1"/>
      <c r="H4" s="1"/>
      <c r="I4" s="1"/>
    </row>
    <row r="5" spans="1:57" ht="13.5" thickBot="1"/>
    <row r="6" spans="1:57" s="11" customFormat="1" ht="13.5" thickBot="1">
      <c r="A6" s="80"/>
      <c r="B6" s="81" t="s">
        <v>45</v>
      </c>
      <c r="C6" s="81"/>
      <c r="D6" s="82"/>
      <c r="E6" s="83" t="s">
        <v>46</v>
      </c>
      <c r="F6" s="84" t="s">
        <v>47</v>
      </c>
      <c r="G6" s="84" t="s">
        <v>48</v>
      </c>
      <c r="H6" s="84" t="s">
        <v>49</v>
      </c>
      <c r="I6" s="85" t="s">
        <v>27</v>
      </c>
    </row>
    <row r="7" spans="1:57" s="11" customFormat="1">
      <c r="A7" s="171" t="str">
        <f>Položky!B7</f>
        <v>8</v>
      </c>
      <c r="B7" s="86" t="str">
        <f>Položky!C7</f>
        <v>Trubní vedení</v>
      </c>
      <c r="C7" s="87"/>
      <c r="D7" s="88"/>
      <c r="E7" s="172">
        <f>Položky!BA10</f>
        <v>0</v>
      </c>
      <c r="F7" s="173">
        <f>Položky!BB10</f>
        <v>0</v>
      </c>
      <c r="G7" s="173">
        <f>Položky!BC10</f>
        <v>0</v>
      </c>
      <c r="H7" s="173">
        <f>Položky!BD10</f>
        <v>0</v>
      </c>
      <c r="I7" s="174">
        <f>Položky!BE10</f>
        <v>0</v>
      </c>
    </row>
    <row r="8" spans="1:57" s="11" customFormat="1">
      <c r="A8" s="171" t="str">
        <f>Položky!B11</f>
        <v>94</v>
      </c>
      <c r="B8" s="86" t="str">
        <f>Položky!C11</f>
        <v>Lešení a stavební výtahy</v>
      </c>
      <c r="C8" s="87"/>
      <c r="D8" s="88"/>
      <c r="E8" s="172">
        <f>Položky!BA13</f>
        <v>0</v>
      </c>
      <c r="F8" s="173">
        <f>Položky!BB13</f>
        <v>0</v>
      </c>
      <c r="G8" s="173">
        <f>Položky!BC13</f>
        <v>0</v>
      </c>
      <c r="H8" s="173">
        <f>Položky!BD13</f>
        <v>0</v>
      </c>
      <c r="I8" s="174">
        <f>Položky!BE13</f>
        <v>0</v>
      </c>
    </row>
    <row r="9" spans="1:57" s="11" customFormat="1">
      <c r="A9" s="171" t="str">
        <f>Položky!B14</f>
        <v>96</v>
      </c>
      <c r="B9" s="86" t="str">
        <f>Položky!C14</f>
        <v>Bourání konstrukcí</v>
      </c>
      <c r="C9" s="87"/>
      <c r="D9" s="88"/>
      <c r="E9" s="172">
        <f>Položky!BA16</f>
        <v>0</v>
      </c>
      <c r="F9" s="173">
        <f>Položky!BB16</f>
        <v>0</v>
      </c>
      <c r="G9" s="173">
        <f>Položky!BC16</f>
        <v>0</v>
      </c>
      <c r="H9" s="173">
        <f>Položky!BD16</f>
        <v>0</v>
      </c>
      <c r="I9" s="174">
        <f>Položky!BE16</f>
        <v>0</v>
      </c>
    </row>
    <row r="10" spans="1:57" s="11" customFormat="1">
      <c r="A10" s="171" t="str">
        <f>Položky!B17</f>
        <v>97</v>
      </c>
      <c r="B10" s="86" t="str">
        <f>Položky!C17</f>
        <v>Prorážení otvorů</v>
      </c>
      <c r="C10" s="87"/>
      <c r="D10" s="88"/>
      <c r="E10" s="172">
        <f>Položky!BA24</f>
        <v>0</v>
      </c>
      <c r="F10" s="173">
        <f>Položky!BB24</f>
        <v>0</v>
      </c>
      <c r="G10" s="173">
        <f>Položky!BC24</f>
        <v>0</v>
      </c>
      <c r="H10" s="173">
        <f>Položky!BD24</f>
        <v>0</v>
      </c>
      <c r="I10" s="174">
        <f>Položky!BE24</f>
        <v>0</v>
      </c>
    </row>
    <row r="11" spans="1:57" s="11" customFormat="1">
      <c r="A11" s="171" t="str">
        <f>Položky!B25</f>
        <v>99</v>
      </c>
      <c r="B11" s="86" t="str">
        <f>Položky!C25</f>
        <v>Staveništní přesun hmot</v>
      </c>
      <c r="C11" s="87"/>
      <c r="D11" s="88"/>
      <c r="E11" s="172">
        <f>Položky!BA27</f>
        <v>0</v>
      </c>
      <c r="F11" s="173">
        <f>Položky!BB27</f>
        <v>0</v>
      </c>
      <c r="G11" s="173">
        <f>Položky!BC27</f>
        <v>0</v>
      </c>
      <c r="H11" s="173">
        <f>Položky!BD27</f>
        <v>0</v>
      </c>
      <c r="I11" s="174">
        <f>Položky!BE27</f>
        <v>0</v>
      </c>
    </row>
    <row r="12" spans="1:57" s="11" customFormat="1" ht="13.5" thickBot="1">
      <c r="A12" s="171" t="str">
        <f>Položky!B28</f>
        <v>722</v>
      </c>
      <c r="B12" s="86" t="str">
        <f>Položky!C28</f>
        <v>Vnitřní vodovod</v>
      </c>
      <c r="C12" s="87"/>
      <c r="D12" s="88"/>
      <c r="E12" s="172">
        <f>Položky!BA49</f>
        <v>0</v>
      </c>
      <c r="F12" s="173">
        <f>Položky!BB49</f>
        <v>0</v>
      </c>
      <c r="G12" s="173">
        <f>Položky!BC49</f>
        <v>0</v>
      </c>
      <c r="H12" s="173">
        <f>Položky!BD49</f>
        <v>0</v>
      </c>
      <c r="I12" s="174">
        <f>Položky!BE49</f>
        <v>0</v>
      </c>
    </row>
    <row r="13" spans="1:57" s="94" customFormat="1" ht="13.5" thickBot="1">
      <c r="A13" s="89"/>
      <c r="B13" s="81" t="s">
        <v>50</v>
      </c>
      <c r="C13" s="81"/>
      <c r="D13" s="90"/>
      <c r="E13" s="91">
        <f>SUM(E7:E12)</f>
        <v>0</v>
      </c>
      <c r="F13" s="92">
        <f>SUM(F7:F12)</f>
        <v>0</v>
      </c>
      <c r="G13" s="92">
        <f>SUM(G7:G12)</f>
        <v>0</v>
      </c>
      <c r="H13" s="92">
        <f>SUM(H7:H12)</f>
        <v>0</v>
      </c>
      <c r="I13" s="93">
        <f>SUM(I7:I12)</f>
        <v>0</v>
      </c>
    </row>
    <row r="14" spans="1:57">
      <c r="A14" s="87"/>
      <c r="B14" s="87"/>
      <c r="C14" s="87"/>
      <c r="D14" s="87"/>
      <c r="E14" s="87"/>
      <c r="F14" s="87"/>
      <c r="G14" s="87"/>
      <c r="H14" s="87"/>
      <c r="I14" s="87"/>
    </row>
    <row r="15" spans="1:57" ht="19.5" customHeight="1">
      <c r="A15" s="95" t="s">
        <v>51</v>
      </c>
      <c r="B15" s="95"/>
      <c r="C15" s="95"/>
      <c r="D15" s="95"/>
      <c r="E15" s="95"/>
      <c r="F15" s="95"/>
      <c r="G15" s="96"/>
      <c r="H15" s="95"/>
      <c r="I15" s="95"/>
      <c r="BA15" s="30"/>
      <c r="BB15" s="30"/>
      <c r="BC15" s="30"/>
      <c r="BD15" s="30"/>
      <c r="BE15" s="30"/>
    </row>
    <row r="16" spans="1:57" ht="13.5" thickBot="1">
      <c r="A16" s="97"/>
      <c r="B16" s="97"/>
      <c r="C16" s="97"/>
      <c r="D16" s="97"/>
      <c r="E16" s="97"/>
      <c r="F16" s="97"/>
      <c r="G16" s="97"/>
      <c r="H16" s="97"/>
      <c r="I16" s="97"/>
    </row>
    <row r="17" spans="1:53">
      <c r="A17" s="98" t="s">
        <v>52</v>
      </c>
      <c r="B17" s="99"/>
      <c r="C17" s="99"/>
      <c r="D17" s="100"/>
      <c r="E17" s="101" t="s">
        <v>53</v>
      </c>
      <c r="F17" s="102" t="s">
        <v>54</v>
      </c>
      <c r="G17" s="103" t="s">
        <v>55</v>
      </c>
      <c r="H17" s="104"/>
      <c r="I17" s="105" t="s">
        <v>53</v>
      </c>
    </row>
    <row r="18" spans="1:53">
      <c r="A18" s="106" t="s">
        <v>147</v>
      </c>
      <c r="B18" s="107"/>
      <c r="C18" s="107"/>
      <c r="D18" s="108"/>
      <c r="E18" s="109" t="s">
        <v>148</v>
      </c>
      <c r="F18" s="110">
        <v>0</v>
      </c>
      <c r="G18" s="111">
        <f>CHOOSE(BA18+1,HSV+PSV,HSV+PSV+Mont,HSV+PSV+Dodavka+Mont,HSV,PSV,Mont,Dodavka,Mont+Dodavka,0)</f>
        <v>0</v>
      </c>
      <c r="H18" s="112"/>
      <c r="I18" s="113">
        <f>E18+F18*G18/100</f>
        <v>0</v>
      </c>
      <c r="BA18">
        <v>0</v>
      </c>
    </row>
    <row r="19" spans="1:53">
      <c r="A19" s="106" t="s">
        <v>149</v>
      </c>
      <c r="B19" s="107"/>
      <c r="C19" s="107"/>
      <c r="D19" s="108"/>
      <c r="E19" s="109" t="s">
        <v>148</v>
      </c>
      <c r="F19" s="110">
        <v>0</v>
      </c>
      <c r="G19" s="111">
        <f>CHOOSE(BA19+1,HSV+PSV,HSV+PSV+Mont,HSV+PSV+Dodavka+Mont,HSV,PSV,Mont,Dodavka,Mont+Dodavka,0)</f>
        <v>0</v>
      </c>
      <c r="H19" s="112"/>
      <c r="I19" s="113">
        <f>E19+F19*G19/100</f>
        <v>0</v>
      </c>
      <c r="BA19">
        <v>0</v>
      </c>
    </row>
    <row r="20" spans="1:53">
      <c r="A20" s="106" t="s">
        <v>150</v>
      </c>
      <c r="B20" s="107"/>
      <c r="C20" s="107"/>
      <c r="D20" s="108"/>
      <c r="E20" s="109" t="s">
        <v>148</v>
      </c>
      <c r="F20" s="110">
        <v>0</v>
      </c>
      <c r="G20" s="111">
        <f>CHOOSE(BA20+1,HSV+PSV,HSV+PSV+Mont,HSV+PSV+Dodavka+Mont,HSV,PSV,Mont,Dodavka,Mont+Dodavka,0)</f>
        <v>0</v>
      </c>
      <c r="H20" s="112"/>
      <c r="I20" s="113">
        <f>E20+F20*G20/100</f>
        <v>0</v>
      </c>
      <c r="BA20">
        <v>0</v>
      </c>
    </row>
    <row r="21" spans="1:53" ht="13.5" thickBot="1">
      <c r="A21" s="114"/>
      <c r="B21" s="115" t="s">
        <v>56</v>
      </c>
      <c r="C21" s="116"/>
      <c r="D21" s="117"/>
      <c r="E21" s="118"/>
      <c r="F21" s="119"/>
      <c r="G21" s="119"/>
      <c r="H21" s="188">
        <f>SUM(I18:I20)</f>
        <v>0</v>
      </c>
      <c r="I21" s="189"/>
    </row>
    <row r="22" spans="1:53">
      <c r="A22" s="97"/>
      <c r="B22" s="97"/>
      <c r="C22" s="97"/>
      <c r="D22" s="97"/>
      <c r="E22" s="97"/>
      <c r="F22" s="97"/>
      <c r="G22" s="97"/>
      <c r="H22" s="97"/>
      <c r="I22" s="97"/>
    </row>
    <row r="23" spans="1:53">
      <c r="B23" s="94"/>
      <c r="F23" s="120"/>
      <c r="G23" s="121"/>
      <c r="H23" s="121"/>
      <c r="I23" s="122"/>
    </row>
    <row r="24" spans="1:53">
      <c r="F24" s="120"/>
      <c r="G24" s="121"/>
      <c r="H24" s="121"/>
      <c r="I24" s="122"/>
    </row>
    <row r="25" spans="1:53">
      <c r="F25" s="120"/>
      <c r="G25" s="121"/>
      <c r="H25" s="121"/>
      <c r="I25" s="122"/>
    </row>
    <row r="26" spans="1:53">
      <c r="F26" s="120"/>
      <c r="G26" s="121"/>
      <c r="H26" s="121"/>
      <c r="I26" s="122"/>
    </row>
    <row r="27" spans="1:53">
      <c r="F27" s="120"/>
      <c r="G27" s="121"/>
      <c r="H27" s="121"/>
      <c r="I27" s="122"/>
    </row>
    <row r="28" spans="1:53">
      <c r="F28" s="120"/>
      <c r="G28" s="121"/>
      <c r="H28" s="121"/>
      <c r="I28" s="122"/>
    </row>
    <row r="29" spans="1:53">
      <c r="F29" s="120"/>
      <c r="G29" s="121"/>
      <c r="H29" s="121"/>
      <c r="I29" s="122"/>
    </row>
    <row r="30" spans="1:53">
      <c r="F30" s="120"/>
      <c r="G30" s="121"/>
      <c r="H30" s="121"/>
      <c r="I30" s="122"/>
    </row>
    <row r="31" spans="1:53">
      <c r="F31" s="120"/>
      <c r="G31" s="121"/>
      <c r="H31" s="121"/>
      <c r="I31" s="122"/>
    </row>
    <row r="32" spans="1:53">
      <c r="F32" s="120"/>
      <c r="G32" s="121"/>
      <c r="H32" s="121"/>
      <c r="I32" s="122"/>
    </row>
    <row r="33" spans="6:9">
      <c r="F33" s="120"/>
      <c r="G33" s="121"/>
      <c r="H33" s="121"/>
      <c r="I33" s="122"/>
    </row>
    <row r="34" spans="6:9">
      <c r="F34" s="120"/>
      <c r="G34" s="121"/>
      <c r="H34" s="121"/>
      <c r="I34" s="122"/>
    </row>
    <row r="35" spans="6:9">
      <c r="F35" s="120"/>
      <c r="G35" s="121"/>
      <c r="H35" s="121"/>
      <c r="I35" s="122"/>
    </row>
    <row r="36" spans="6:9">
      <c r="F36" s="120"/>
      <c r="G36" s="121"/>
      <c r="H36" s="121"/>
      <c r="I36" s="122"/>
    </row>
    <row r="37" spans="6:9">
      <c r="F37" s="120"/>
      <c r="G37" s="121"/>
      <c r="H37" s="121"/>
      <c r="I37" s="122"/>
    </row>
    <row r="38" spans="6:9">
      <c r="F38" s="120"/>
      <c r="G38" s="121"/>
      <c r="H38" s="121"/>
      <c r="I38" s="122"/>
    </row>
    <row r="39" spans="6:9">
      <c r="F39" s="120"/>
      <c r="G39" s="121"/>
      <c r="H39" s="121"/>
      <c r="I39" s="122"/>
    </row>
    <row r="40" spans="6:9">
      <c r="F40" s="120"/>
      <c r="G40" s="121"/>
      <c r="H40" s="121"/>
      <c r="I40" s="122"/>
    </row>
    <row r="41" spans="6:9">
      <c r="F41" s="120"/>
      <c r="G41" s="121"/>
      <c r="H41" s="121"/>
      <c r="I41" s="122"/>
    </row>
    <row r="42" spans="6:9">
      <c r="F42" s="120"/>
      <c r="G42" s="121"/>
      <c r="H42" s="121"/>
      <c r="I42" s="122"/>
    </row>
    <row r="43" spans="6:9">
      <c r="F43" s="120"/>
      <c r="G43" s="121"/>
      <c r="H43" s="121"/>
      <c r="I43" s="122"/>
    </row>
    <row r="44" spans="6:9">
      <c r="F44" s="120"/>
      <c r="G44" s="121"/>
      <c r="H44" s="121"/>
      <c r="I44" s="122"/>
    </row>
    <row r="45" spans="6:9">
      <c r="F45" s="120"/>
      <c r="G45" s="121"/>
      <c r="H45" s="121"/>
      <c r="I45" s="122"/>
    </row>
    <row r="46" spans="6:9">
      <c r="F46" s="120"/>
      <c r="G46" s="121"/>
      <c r="H46" s="121"/>
      <c r="I46" s="122"/>
    </row>
    <row r="47" spans="6:9">
      <c r="F47" s="120"/>
      <c r="G47" s="121"/>
      <c r="H47" s="121"/>
      <c r="I47" s="122"/>
    </row>
    <row r="48" spans="6:9">
      <c r="F48" s="120"/>
      <c r="G48" s="121"/>
      <c r="H48" s="121"/>
      <c r="I48" s="122"/>
    </row>
    <row r="49" spans="6:9">
      <c r="F49" s="120"/>
      <c r="G49" s="121"/>
      <c r="H49" s="121"/>
      <c r="I49" s="122"/>
    </row>
    <row r="50" spans="6:9">
      <c r="F50" s="120"/>
      <c r="G50" s="121"/>
      <c r="H50" s="121"/>
      <c r="I50" s="122"/>
    </row>
    <row r="51" spans="6:9">
      <c r="F51" s="120"/>
      <c r="G51" s="121"/>
      <c r="H51" s="121"/>
      <c r="I51" s="122"/>
    </row>
    <row r="52" spans="6:9">
      <c r="F52" s="120"/>
      <c r="G52" s="121"/>
      <c r="H52" s="121"/>
      <c r="I52" s="122"/>
    </row>
    <row r="53" spans="6:9">
      <c r="F53" s="120"/>
      <c r="G53" s="121"/>
      <c r="H53" s="121"/>
      <c r="I53" s="122"/>
    </row>
    <row r="54" spans="6:9">
      <c r="F54" s="120"/>
      <c r="G54" s="121"/>
      <c r="H54" s="121"/>
      <c r="I54" s="122"/>
    </row>
    <row r="55" spans="6:9">
      <c r="F55" s="120"/>
      <c r="G55" s="121"/>
      <c r="H55" s="121"/>
      <c r="I55" s="122"/>
    </row>
    <row r="56" spans="6:9">
      <c r="F56" s="120"/>
      <c r="G56" s="121"/>
      <c r="H56" s="121"/>
      <c r="I56" s="122"/>
    </row>
    <row r="57" spans="6:9">
      <c r="F57" s="120"/>
      <c r="G57" s="121"/>
      <c r="H57" s="121"/>
      <c r="I57" s="122"/>
    </row>
    <row r="58" spans="6:9">
      <c r="F58" s="120"/>
      <c r="G58" s="121"/>
      <c r="H58" s="121"/>
      <c r="I58" s="122"/>
    </row>
    <row r="59" spans="6:9">
      <c r="F59" s="120"/>
      <c r="G59" s="121"/>
      <c r="H59" s="121"/>
      <c r="I59" s="122"/>
    </row>
    <row r="60" spans="6:9">
      <c r="F60" s="120"/>
      <c r="G60" s="121"/>
      <c r="H60" s="121"/>
      <c r="I60" s="122"/>
    </row>
    <row r="61" spans="6:9">
      <c r="F61" s="120"/>
      <c r="G61" s="121"/>
      <c r="H61" s="121"/>
      <c r="I61" s="122"/>
    </row>
    <row r="62" spans="6:9">
      <c r="F62" s="120"/>
      <c r="G62" s="121"/>
      <c r="H62" s="121"/>
      <c r="I62" s="122"/>
    </row>
    <row r="63" spans="6:9">
      <c r="F63" s="120"/>
      <c r="G63" s="121"/>
      <c r="H63" s="121"/>
      <c r="I63" s="122"/>
    </row>
    <row r="64" spans="6:9">
      <c r="F64" s="120"/>
      <c r="G64" s="121"/>
      <c r="H64" s="121"/>
      <c r="I64" s="122"/>
    </row>
    <row r="65" spans="6:9">
      <c r="F65" s="120"/>
      <c r="G65" s="121"/>
      <c r="H65" s="121"/>
      <c r="I65" s="122"/>
    </row>
    <row r="66" spans="6:9">
      <c r="F66" s="120"/>
      <c r="G66" s="121"/>
      <c r="H66" s="121"/>
      <c r="I66" s="122"/>
    </row>
    <row r="67" spans="6:9">
      <c r="F67" s="120"/>
      <c r="G67" s="121"/>
      <c r="H67" s="121"/>
      <c r="I67" s="122"/>
    </row>
    <row r="68" spans="6:9">
      <c r="F68" s="120"/>
      <c r="G68" s="121"/>
      <c r="H68" s="121"/>
      <c r="I68" s="122"/>
    </row>
    <row r="69" spans="6:9">
      <c r="F69" s="120"/>
      <c r="G69" s="121"/>
      <c r="H69" s="121"/>
      <c r="I69" s="122"/>
    </row>
    <row r="70" spans="6:9">
      <c r="F70" s="120"/>
      <c r="G70" s="121"/>
      <c r="H70" s="121"/>
      <c r="I70" s="122"/>
    </row>
    <row r="71" spans="6:9">
      <c r="F71" s="120"/>
      <c r="G71" s="121"/>
      <c r="H71" s="121"/>
      <c r="I71" s="122"/>
    </row>
    <row r="72" spans="6:9">
      <c r="F72" s="120"/>
      <c r="G72" s="121"/>
      <c r="H72" s="121"/>
      <c r="I72" s="122"/>
    </row>
  </sheetData>
  <mergeCells count="4">
    <mergeCell ref="A1:B1"/>
    <mergeCell ref="A2:B2"/>
    <mergeCell ref="G2:I2"/>
    <mergeCell ref="H21:I21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2"/>
  <dimension ref="A1:CZ122"/>
  <sheetViews>
    <sheetView showGridLines="0" showZeros="0" zoomScaleNormal="100" workbookViewId="0">
      <selection activeCell="J15" sqref="J15"/>
    </sheetView>
  </sheetViews>
  <sheetFormatPr defaultRowHeight="12.75"/>
  <cols>
    <col min="1" max="1" width="3.85546875" style="123" customWidth="1"/>
    <col min="2" max="2" width="12" style="123" customWidth="1"/>
    <col min="3" max="3" width="40.42578125" style="123" customWidth="1"/>
    <col min="4" max="4" width="5.5703125" style="123" customWidth="1"/>
    <col min="5" max="5" width="8.5703125" style="165" customWidth="1"/>
    <col min="6" max="6" width="9.85546875" style="123" customWidth="1"/>
    <col min="7" max="7" width="13.85546875" style="123" customWidth="1"/>
    <col min="8" max="16384" width="9.140625" style="123"/>
  </cols>
  <sheetData>
    <row r="1" spans="1:104" ht="15.75">
      <c r="A1" s="190" t="s">
        <v>153</v>
      </c>
      <c r="B1" s="190"/>
      <c r="C1" s="190"/>
      <c r="D1" s="190"/>
      <c r="E1" s="190"/>
      <c r="F1" s="190"/>
      <c r="G1" s="190"/>
    </row>
    <row r="2" spans="1:104" ht="13.5" thickBot="1">
      <c r="A2" s="124"/>
      <c r="B2" s="125"/>
      <c r="C2" s="126"/>
      <c r="D2" s="126"/>
      <c r="E2" s="127"/>
      <c r="F2" s="126"/>
      <c r="G2" s="126"/>
    </row>
    <row r="3" spans="1:104" ht="13.5" thickTop="1">
      <c r="A3" s="191" t="s">
        <v>5</v>
      </c>
      <c r="B3" s="192"/>
      <c r="C3" s="128" t="str">
        <f>CONCATENATE(cislostavby," ",nazevstavby)</f>
        <v xml:space="preserve"> Přestavba WC a splaškové kanalizace ZTI</v>
      </c>
      <c r="D3" s="129"/>
      <c r="E3" s="130"/>
      <c r="F3" s="131">
        <f>Rekapitulace!H1</f>
        <v>0</v>
      </c>
      <c r="G3" s="132"/>
    </row>
    <row r="4" spans="1:104" ht="13.5" thickBot="1">
      <c r="A4" s="193" t="s">
        <v>1</v>
      </c>
      <c r="B4" s="194"/>
      <c r="C4" s="133" t="str">
        <f>CONCATENATE(cisloobjektu," ",nazevobjektu)</f>
        <v xml:space="preserve"> Rozvody vodovdu ZTI</v>
      </c>
      <c r="D4" s="134"/>
      <c r="E4" s="195"/>
      <c r="F4" s="195"/>
      <c r="G4" s="196"/>
    </row>
    <row r="5" spans="1:104" ht="13.5" thickTop="1">
      <c r="A5" s="135"/>
      <c r="B5" s="136"/>
      <c r="C5" s="136"/>
      <c r="D5" s="124"/>
      <c r="E5" s="137"/>
      <c r="F5" s="124"/>
      <c r="G5" s="138"/>
    </row>
    <row r="6" spans="1:104">
      <c r="A6" s="139" t="s">
        <v>57</v>
      </c>
      <c r="B6" s="140" t="s">
        <v>58</v>
      </c>
      <c r="C6" s="140" t="s">
        <v>59</v>
      </c>
      <c r="D6" s="140" t="s">
        <v>60</v>
      </c>
      <c r="E6" s="141" t="s">
        <v>61</v>
      </c>
      <c r="F6" s="140" t="s">
        <v>62</v>
      </c>
      <c r="G6" s="142" t="s">
        <v>63</v>
      </c>
    </row>
    <row r="7" spans="1:104">
      <c r="A7" s="143" t="s">
        <v>64</v>
      </c>
      <c r="B7" s="144" t="s">
        <v>68</v>
      </c>
      <c r="C7" s="145" t="s">
        <v>69</v>
      </c>
      <c r="D7" s="146"/>
      <c r="E7" s="147"/>
      <c r="F7" s="147"/>
      <c r="G7" s="148"/>
      <c r="H7" s="149"/>
      <c r="I7" s="149"/>
      <c r="O7" s="150">
        <v>1</v>
      </c>
    </row>
    <row r="8" spans="1:104">
      <c r="A8" s="151">
        <v>1</v>
      </c>
      <c r="B8" s="152" t="s">
        <v>70</v>
      </c>
      <c r="C8" s="153" t="s">
        <v>71</v>
      </c>
      <c r="D8" s="154" t="s">
        <v>72</v>
      </c>
      <c r="E8" s="155">
        <v>331</v>
      </c>
      <c r="F8" s="155"/>
      <c r="G8" s="156"/>
      <c r="O8" s="150">
        <v>2</v>
      </c>
      <c r="AA8" s="123">
        <v>12</v>
      </c>
      <c r="AB8" s="123">
        <v>0</v>
      </c>
      <c r="AC8" s="123">
        <v>1</v>
      </c>
      <c r="AZ8" s="123">
        <v>1</v>
      </c>
      <c r="BA8" s="123">
        <f>IF(AZ8=1,G8,0)</f>
        <v>0</v>
      </c>
      <c r="BB8" s="123">
        <f>IF(AZ8=2,G8,0)</f>
        <v>0</v>
      </c>
      <c r="BC8" s="123">
        <f>IF(AZ8=3,G8,0)</f>
        <v>0</v>
      </c>
      <c r="BD8" s="123">
        <f>IF(AZ8=4,G8,0)</f>
        <v>0</v>
      </c>
      <c r="BE8" s="123">
        <f>IF(AZ8=5,G8,0)</f>
        <v>0</v>
      </c>
      <c r="CZ8" s="123">
        <v>0</v>
      </c>
    </row>
    <row r="9" spans="1:104">
      <c r="A9" s="151">
        <v>2</v>
      </c>
      <c r="B9" s="152" t="s">
        <v>73</v>
      </c>
      <c r="C9" s="153" t="s">
        <v>74</v>
      </c>
      <c r="D9" s="154" t="s">
        <v>75</v>
      </c>
      <c r="E9" s="155">
        <v>11</v>
      </c>
      <c r="F9" s="155"/>
      <c r="G9" s="156"/>
      <c r="O9" s="150">
        <v>2</v>
      </c>
      <c r="AA9" s="123">
        <v>12</v>
      </c>
      <c r="AB9" s="123">
        <v>1</v>
      </c>
      <c r="AC9" s="123">
        <v>2</v>
      </c>
      <c r="AZ9" s="123">
        <v>1</v>
      </c>
      <c r="BA9" s="123">
        <f>IF(AZ9=1,G9,0)</f>
        <v>0</v>
      </c>
      <c r="BB9" s="123">
        <f>IF(AZ9=2,G9,0)</f>
        <v>0</v>
      </c>
      <c r="BC9" s="123">
        <f>IF(AZ9=3,G9,0)</f>
        <v>0</v>
      </c>
      <c r="BD9" s="123">
        <f>IF(AZ9=4,G9,0)</f>
        <v>0</v>
      </c>
      <c r="BE9" s="123">
        <f>IF(AZ9=5,G9,0)</f>
        <v>0</v>
      </c>
      <c r="CZ9" s="123">
        <v>5.9999999999999995E-4</v>
      </c>
    </row>
    <row r="10" spans="1:104">
      <c r="A10" s="157"/>
      <c r="B10" s="158" t="s">
        <v>66</v>
      </c>
      <c r="C10" s="159" t="str">
        <f>CONCATENATE(B7," ",C7)</f>
        <v>8 Trubní vedení</v>
      </c>
      <c r="D10" s="157"/>
      <c r="E10" s="160"/>
      <c r="F10" s="160"/>
      <c r="G10" s="161"/>
      <c r="O10" s="150">
        <v>4</v>
      </c>
      <c r="BA10" s="162">
        <f>SUM(BA7:BA9)</f>
        <v>0</v>
      </c>
      <c r="BB10" s="162">
        <f>SUM(BB7:BB9)</f>
        <v>0</v>
      </c>
      <c r="BC10" s="162">
        <f>SUM(BC7:BC9)</f>
        <v>0</v>
      </c>
      <c r="BD10" s="162">
        <f>SUM(BD7:BD9)</f>
        <v>0</v>
      </c>
      <c r="BE10" s="162">
        <f>SUM(BE7:BE9)</f>
        <v>0</v>
      </c>
    </row>
    <row r="11" spans="1:104">
      <c r="A11" s="143" t="s">
        <v>64</v>
      </c>
      <c r="B11" s="144" t="s">
        <v>76</v>
      </c>
      <c r="C11" s="145" t="s">
        <v>77</v>
      </c>
      <c r="D11" s="146"/>
      <c r="E11" s="147"/>
      <c r="F11" s="147"/>
      <c r="G11" s="148"/>
      <c r="H11" s="149"/>
      <c r="I11" s="149"/>
      <c r="O11" s="150">
        <v>1</v>
      </c>
    </row>
    <row r="12" spans="1:104">
      <c r="A12" s="151">
        <v>3</v>
      </c>
      <c r="B12" s="152" t="s">
        <v>78</v>
      </c>
      <c r="C12" s="153" t="s">
        <v>79</v>
      </c>
      <c r="D12" s="154" t="s">
        <v>65</v>
      </c>
      <c r="E12" s="155">
        <v>1</v>
      </c>
      <c r="F12" s="155"/>
      <c r="G12" s="156"/>
      <c r="O12" s="150">
        <v>2</v>
      </c>
      <c r="AA12" s="123">
        <v>12</v>
      </c>
      <c r="AB12" s="123">
        <v>0</v>
      </c>
      <c r="AC12" s="123">
        <v>3</v>
      </c>
      <c r="AZ12" s="123">
        <v>1</v>
      </c>
      <c r="BA12" s="123">
        <f>IF(AZ12=1,G12,0)</f>
        <v>0</v>
      </c>
      <c r="BB12" s="123">
        <f>IF(AZ12=2,G12,0)</f>
        <v>0</v>
      </c>
      <c r="BC12" s="123">
        <f>IF(AZ12=3,G12,0)</f>
        <v>0</v>
      </c>
      <c r="BD12" s="123">
        <f>IF(AZ12=4,G12,0)</f>
        <v>0</v>
      </c>
      <c r="BE12" s="123">
        <f>IF(AZ12=5,G12,0)</f>
        <v>0</v>
      </c>
      <c r="CZ12" s="123">
        <v>5.9199999999999999E-3</v>
      </c>
    </row>
    <row r="13" spans="1:104">
      <c r="A13" s="157"/>
      <c r="B13" s="158" t="s">
        <v>66</v>
      </c>
      <c r="C13" s="159" t="str">
        <f>CONCATENATE(B11," ",C11)</f>
        <v>94 Lešení a stavební výtahy</v>
      </c>
      <c r="D13" s="157"/>
      <c r="E13" s="160"/>
      <c r="F13" s="160"/>
      <c r="G13" s="161"/>
      <c r="O13" s="150">
        <v>4</v>
      </c>
      <c r="BA13" s="162">
        <f>SUM(BA11:BA12)</f>
        <v>0</v>
      </c>
      <c r="BB13" s="162">
        <f>SUM(BB11:BB12)</f>
        <v>0</v>
      </c>
      <c r="BC13" s="162">
        <f>SUM(BC11:BC12)</f>
        <v>0</v>
      </c>
      <c r="BD13" s="162">
        <f>SUM(BD11:BD12)</f>
        <v>0</v>
      </c>
      <c r="BE13" s="162">
        <f>SUM(BE11:BE12)</f>
        <v>0</v>
      </c>
    </row>
    <row r="14" spans="1:104">
      <c r="A14" s="143" t="s">
        <v>64</v>
      </c>
      <c r="B14" s="144" t="s">
        <v>80</v>
      </c>
      <c r="C14" s="145" t="s">
        <v>81</v>
      </c>
      <c r="D14" s="146"/>
      <c r="E14" s="147"/>
      <c r="F14" s="147"/>
      <c r="G14" s="148"/>
      <c r="H14" s="149"/>
      <c r="I14" s="149"/>
      <c r="O14" s="150">
        <v>1</v>
      </c>
    </row>
    <row r="15" spans="1:104" ht="22.5">
      <c r="A15" s="151">
        <v>4</v>
      </c>
      <c r="B15" s="152" t="s">
        <v>82</v>
      </c>
      <c r="C15" s="153" t="s">
        <v>83</v>
      </c>
      <c r="D15" s="154" t="s">
        <v>84</v>
      </c>
      <c r="E15" s="155">
        <v>3</v>
      </c>
      <c r="F15" s="155"/>
      <c r="G15" s="156"/>
      <c r="O15" s="150">
        <v>2</v>
      </c>
      <c r="AA15" s="123">
        <v>12</v>
      </c>
      <c r="AB15" s="123">
        <v>0</v>
      </c>
      <c r="AC15" s="123">
        <v>4</v>
      </c>
      <c r="AZ15" s="123">
        <v>1</v>
      </c>
      <c r="BA15" s="123">
        <f>IF(AZ15=1,G15,0)</f>
        <v>0</v>
      </c>
      <c r="BB15" s="123">
        <f>IF(AZ15=2,G15,0)</f>
        <v>0</v>
      </c>
      <c r="BC15" s="123">
        <f>IF(AZ15=3,G15,0)</f>
        <v>0</v>
      </c>
      <c r="BD15" s="123">
        <f>IF(AZ15=4,G15,0)</f>
        <v>0</v>
      </c>
      <c r="BE15" s="123">
        <f>IF(AZ15=5,G15,0)</f>
        <v>0</v>
      </c>
      <c r="CZ15" s="123">
        <v>0</v>
      </c>
    </row>
    <row r="16" spans="1:104">
      <c r="A16" s="157"/>
      <c r="B16" s="158" t="s">
        <v>66</v>
      </c>
      <c r="C16" s="159" t="str">
        <f>CONCATENATE(B14," ",C14)</f>
        <v>96 Bourání konstrukcí</v>
      </c>
      <c r="D16" s="157"/>
      <c r="E16" s="160"/>
      <c r="F16" s="160"/>
      <c r="G16" s="161"/>
      <c r="O16" s="150">
        <v>4</v>
      </c>
      <c r="BA16" s="162">
        <f>SUM(BA14:BA15)</f>
        <v>0</v>
      </c>
      <c r="BB16" s="162">
        <f>SUM(BB14:BB15)</f>
        <v>0</v>
      </c>
      <c r="BC16" s="162">
        <f>SUM(BC14:BC15)</f>
        <v>0</v>
      </c>
      <c r="BD16" s="162">
        <f>SUM(BD14:BD15)</f>
        <v>0</v>
      </c>
      <c r="BE16" s="162">
        <f>SUM(BE14:BE15)</f>
        <v>0</v>
      </c>
    </row>
    <row r="17" spans="1:104">
      <c r="A17" s="143" t="s">
        <v>64</v>
      </c>
      <c r="B17" s="144" t="s">
        <v>85</v>
      </c>
      <c r="C17" s="145" t="s">
        <v>86</v>
      </c>
      <c r="D17" s="146"/>
      <c r="E17" s="147"/>
      <c r="F17" s="147"/>
      <c r="G17" s="148"/>
      <c r="H17" s="149"/>
      <c r="I17" s="149"/>
      <c r="O17" s="150">
        <v>1</v>
      </c>
    </row>
    <row r="18" spans="1:104" ht="22.5">
      <c r="A18" s="151">
        <v>5</v>
      </c>
      <c r="B18" s="152" t="s">
        <v>87</v>
      </c>
      <c r="C18" s="153" t="s">
        <v>88</v>
      </c>
      <c r="D18" s="154" t="s">
        <v>72</v>
      </c>
      <c r="E18" s="155">
        <v>30</v>
      </c>
      <c r="F18" s="155"/>
      <c r="G18" s="156"/>
      <c r="O18" s="150">
        <v>2</v>
      </c>
      <c r="AA18" s="123">
        <v>12</v>
      </c>
      <c r="AB18" s="123">
        <v>0</v>
      </c>
      <c r="AC18" s="123">
        <v>5</v>
      </c>
      <c r="AZ18" s="123">
        <v>1</v>
      </c>
      <c r="BA18" s="123">
        <f t="shared" ref="BA18:BA23" si="0">IF(AZ18=1,G18,0)</f>
        <v>0</v>
      </c>
      <c r="BB18" s="123">
        <f t="shared" ref="BB18:BB23" si="1">IF(AZ18=2,G18,0)</f>
        <v>0</v>
      </c>
      <c r="BC18" s="123">
        <f t="shared" ref="BC18:BC23" si="2">IF(AZ18=3,G18,0)</f>
        <v>0</v>
      </c>
      <c r="BD18" s="123">
        <f t="shared" ref="BD18:BD23" si="3">IF(AZ18=4,G18,0)</f>
        <v>0</v>
      </c>
      <c r="BE18" s="123">
        <f t="shared" ref="BE18:BE23" si="4">IF(AZ18=5,G18,0)</f>
        <v>0</v>
      </c>
      <c r="CZ18" s="123">
        <v>4.8999999999999998E-4</v>
      </c>
    </row>
    <row r="19" spans="1:104" ht="22.5">
      <c r="A19" s="151">
        <v>6</v>
      </c>
      <c r="B19" s="152" t="s">
        <v>89</v>
      </c>
      <c r="C19" s="153" t="s">
        <v>90</v>
      </c>
      <c r="D19" s="154" t="s">
        <v>72</v>
      </c>
      <c r="E19" s="155">
        <v>186</v>
      </c>
      <c r="F19" s="155"/>
      <c r="G19" s="156"/>
      <c r="O19" s="150">
        <v>2</v>
      </c>
      <c r="AA19" s="123">
        <v>12</v>
      </c>
      <c r="AB19" s="123">
        <v>0</v>
      </c>
      <c r="AC19" s="123">
        <v>6</v>
      </c>
      <c r="AZ19" s="123">
        <v>1</v>
      </c>
      <c r="BA19" s="123">
        <f t="shared" si="0"/>
        <v>0</v>
      </c>
      <c r="BB19" s="123">
        <f t="shared" si="1"/>
        <v>0</v>
      </c>
      <c r="BC19" s="123">
        <f t="shared" si="2"/>
        <v>0</v>
      </c>
      <c r="BD19" s="123">
        <f t="shared" si="3"/>
        <v>0</v>
      </c>
      <c r="BE19" s="123">
        <f t="shared" si="4"/>
        <v>0</v>
      </c>
      <c r="CZ19" s="123">
        <v>4.8999999999999998E-4</v>
      </c>
    </row>
    <row r="20" spans="1:104">
      <c r="A20" s="151">
        <v>7</v>
      </c>
      <c r="B20" s="152" t="s">
        <v>91</v>
      </c>
      <c r="C20" s="153" t="s">
        <v>92</v>
      </c>
      <c r="D20" s="154" t="s">
        <v>75</v>
      </c>
      <c r="E20" s="155">
        <v>7</v>
      </c>
      <c r="F20" s="155"/>
      <c r="G20" s="156"/>
      <c r="O20" s="150">
        <v>2</v>
      </c>
      <c r="AA20" s="123">
        <v>12</v>
      </c>
      <c r="AB20" s="123">
        <v>0</v>
      </c>
      <c r="AC20" s="123">
        <v>7</v>
      </c>
      <c r="AZ20" s="123">
        <v>1</v>
      </c>
      <c r="BA20" s="123">
        <f t="shared" si="0"/>
        <v>0</v>
      </c>
      <c r="BB20" s="123">
        <f t="shared" si="1"/>
        <v>0</v>
      </c>
      <c r="BC20" s="123">
        <f t="shared" si="2"/>
        <v>0</v>
      </c>
      <c r="BD20" s="123">
        <f t="shared" si="3"/>
        <v>0</v>
      </c>
      <c r="BE20" s="123">
        <f t="shared" si="4"/>
        <v>0</v>
      </c>
      <c r="CZ20" s="123">
        <v>0</v>
      </c>
    </row>
    <row r="21" spans="1:104" ht="22.5">
      <c r="A21" s="151">
        <v>8</v>
      </c>
      <c r="B21" s="152" t="s">
        <v>93</v>
      </c>
      <c r="C21" s="153" t="s">
        <v>94</v>
      </c>
      <c r="D21" s="154" t="s">
        <v>75</v>
      </c>
      <c r="E21" s="155">
        <v>4</v>
      </c>
      <c r="F21" s="155"/>
      <c r="G21" s="156"/>
      <c r="O21" s="150">
        <v>2</v>
      </c>
      <c r="AA21" s="123">
        <v>12</v>
      </c>
      <c r="AB21" s="123">
        <v>0</v>
      </c>
      <c r="AC21" s="123">
        <v>8</v>
      </c>
      <c r="AZ21" s="123">
        <v>1</v>
      </c>
      <c r="BA21" s="123">
        <f t="shared" si="0"/>
        <v>0</v>
      </c>
      <c r="BB21" s="123">
        <f t="shared" si="1"/>
        <v>0</v>
      </c>
      <c r="BC21" s="123">
        <f t="shared" si="2"/>
        <v>0</v>
      </c>
      <c r="BD21" s="123">
        <f t="shared" si="3"/>
        <v>0</v>
      </c>
      <c r="BE21" s="123">
        <f t="shared" si="4"/>
        <v>0</v>
      </c>
      <c r="CZ21" s="123">
        <v>9.1E-4</v>
      </c>
    </row>
    <row r="22" spans="1:104">
      <c r="A22" s="151">
        <v>9</v>
      </c>
      <c r="B22" s="152" t="s">
        <v>95</v>
      </c>
      <c r="C22" s="153" t="s">
        <v>96</v>
      </c>
      <c r="D22" s="154" t="s">
        <v>97</v>
      </c>
      <c r="E22" s="155">
        <v>4</v>
      </c>
      <c r="F22" s="155"/>
      <c r="G22" s="156"/>
      <c r="O22" s="150">
        <v>2</v>
      </c>
      <c r="AA22" s="123">
        <v>12</v>
      </c>
      <c r="AB22" s="123">
        <v>0</v>
      </c>
      <c r="AC22" s="123">
        <v>9</v>
      </c>
      <c r="AZ22" s="123">
        <v>1</v>
      </c>
      <c r="BA22" s="123">
        <f t="shared" si="0"/>
        <v>0</v>
      </c>
      <c r="BB22" s="123">
        <f t="shared" si="1"/>
        <v>0</v>
      </c>
      <c r="BC22" s="123">
        <f t="shared" si="2"/>
        <v>0</v>
      </c>
      <c r="BD22" s="123">
        <f t="shared" si="3"/>
        <v>0</v>
      </c>
      <c r="BE22" s="123">
        <f t="shared" si="4"/>
        <v>0</v>
      </c>
      <c r="CZ22" s="123">
        <v>0</v>
      </c>
    </row>
    <row r="23" spans="1:104" ht="22.5">
      <c r="A23" s="151">
        <v>10</v>
      </c>
      <c r="B23" s="152" t="s">
        <v>98</v>
      </c>
      <c r="C23" s="153" t="s">
        <v>99</v>
      </c>
      <c r="D23" s="154" t="s">
        <v>97</v>
      </c>
      <c r="E23" s="155">
        <v>4</v>
      </c>
      <c r="F23" s="155"/>
      <c r="G23" s="156"/>
      <c r="O23" s="150">
        <v>2</v>
      </c>
      <c r="AA23" s="123">
        <v>12</v>
      </c>
      <c r="AB23" s="123">
        <v>0</v>
      </c>
      <c r="AC23" s="123">
        <v>10</v>
      </c>
      <c r="AZ23" s="123">
        <v>1</v>
      </c>
      <c r="BA23" s="123">
        <f t="shared" si="0"/>
        <v>0</v>
      </c>
      <c r="BB23" s="123">
        <f t="shared" si="1"/>
        <v>0</v>
      </c>
      <c r="BC23" s="123">
        <f t="shared" si="2"/>
        <v>0</v>
      </c>
      <c r="BD23" s="123">
        <f t="shared" si="3"/>
        <v>0</v>
      </c>
      <c r="BE23" s="123">
        <f t="shared" si="4"/>
        <v>0</v>
      </c>
      <c r="CZ23" s="123">
        <v>0</v>
      </c>
    </row>
    <row r="24" spans="1:104">
      <c r="A24" s="157"/>
      <c r="B24" s="158" t="s">
        <v>66</v>
      </c>
      <c r="C24" s="159" t="str">
        <f>CONCATENATE(B17," ",C17)</f>
        <v>97 Prorážení otvorů</v>
      </c>
      <c r="D24" s="157"/>
      <c r="E24" s="160"/>
      <c r="F24" s="160"/>
      <c r="G24" s="161"/>
      <c r="O24" s="150">
        <v>4</v>
      </c>
      <c r="BA24" s="162">
        <f>SUM(BA17:BA23)</f>
        <v>0</v>
      </c>
      <c r="BB24" s="162">
        <f>SUM(BB17:BB23)</f>
        <v>0</v>
      </c>
      <c r="BC24" s="162">
        <f>SUM(BC17:BC23)</f>
        <v>0</v>
      </c>
      <c r="BD24" s="162">
        <f>SUM(BD17:BD23)</f>
        <v>0</v>
      </c>
      <c r="BE24" s="162">
        <f>SUM(BE17:BE23)</f>
        <v>0</v>
      </c>
    </row>
    <row r="25" spans="1:104">
      <c r="A25" s="143" t="s">
        <v>64</v>
      </c>
      <c r="B25" s="144" t="s">
        <v>100</v>
      </c>
      <c r="C25" s="145" t="s">
        <v>101</v>
      </c>
      <c r="D25" s="146"/>
      <c r="E25" s="147"/>
      <c r="F25" s="147"/>
      <c r="G25" s="148"/>
      <c r="H25" s="149"/>
      <c r="I25" s="149"/>
      <c r="O25" s="150">
        <v>1</v>
      </c>
    </row>
    <row r="26" spans="1:104">
      <c r="A26" s="151">
        <v>11</v>
      </c>
      <c r="B26" s="152" t="s">
        <v>102</v>
      </c>
      <c r="C26" s="153" t="s">
        <v>103</v>
      </c>
      <c r="D26" s="154" t="s">
        <v>97</v>
      </c>
      <c r="E26" s="155">
        <v>93.6</v>
      </c>
      <c r="F26" s="155"/>
      <c r="G26" s="156"/>
      <c r="O26" s="150">
        <v>2</v>
      </c>
      <c r="AA26" s="123">
        <v>12</v>
      </c>
      <c r="AB26" s="123">
        <v>0</v>
      </c>
      <c r="AC26" s="123">
        <v>11</v>
      </c>
      <c r="AZ26" s="123">
        <v>1</v>
      </c>
      <c r="BA26" s="123">
        <f>IF(AZ26=1,G26,0)</f>
        <v>0</v>
      </c>
      <c r="BB26" s="123">
        <f>IF(AZ26=2,G26,0)</f>
        <v>0</v>
      </c>
      <c r="BC26" s="123">
        <f>IF(AZ26=3,G26,0)</f>
        <v>0</v>
      </c>
      <c r="BD26" s="123">
        <f>IF(AZ26=4,G26,0)</f>
        <v>0</v>
      </c>
      <c r="BE26" s="123">
        <f>IF(AZ26=5,G26,0)</f>
        <v>0</v>
      </c>
      <c r="CZ26" s="123">
        <v>0</v>
      </c>
    </row>
    <row r="27" spans="1:104">
      <c r="A27" s="157"/>
      <c r="B27" s="158" t="s">
        <v>66</v>
      </c>
      <c r="C27" s="159" t="str">
        <f>CONCATENATE(B25," ",C25)</f>
        <v>99 Staveništní přesun hmot</v>
      </c>
      <c r="D27" s="157"/>
      <c r="E27" s="160"/>
      <c r="F27" s="160"/>
      <c r="G27" s="161"/>
      <c r="O27" s="150">
        <v>4</v>
      </c>
      <c r="BA27" s="162">
        <f>SUM(BA25:BA26)</f>
        <v>0</v>
      </c>
      <c r="BB27" s="162">
        <f>SUM(BB25:BB26)</f>
        <v>0</v>
      </c>
      <c r="BC27" s="162">
        <f>SUM(BC25:BC26)</f>
        <v>0</v>
      </c>
      <c r="BD27" s="162">
        <f>SUM(BD25:BD26)</f>
        <v>0</v>
      </c>
      <c r="BE27" s="162">
        <f>SUM(BE25:BE26)</f>
        <v>0</v>
      </c>
    </row>
    <row r="28" spans="1:104">
      <c r="A28" s="143" t="s">
        <v>64</v>
      </c>
      <c r="B28" s="144" t="s">
        <v>104</v>
      </c>
      <c r="C28" s="145" t="s">
        <v>105</v>
      </c>
      <c r="D28" s="146"/>
      <c r="E28" s="147"/>
      <c r="F28" s="147"/>
      <c r="G28" s="148"/>
      <c r="H28" s="149"/>
      <c r="I28" s="149"/>
      <c r="O28" s="150">
        <v>1</v>
      </c>
    </row>
    <row r="29" spans="1:104">
      <c r="A29" s="151">
        <v>12</v>
      </c>
      <c r="B29" s="152" t="s">
        <v>106</v>
      </c>
      <c r="C29" s="153" t="s">
        <v>107</v>
      </c>
      <c r="D29" s="154" t="s">
        <v>72</v>
      </c>
      <c r="E29" s="155">
        <v>272</v>
      </c>
      <c r="F29" s="155"/>
      <c r="G29" s="156"/>
      <c r="O29" s="150">
        <v>2</v>
      </c>
      <c r="AA29" s="123">
        <v>12</v>
      </c>
      <c r="AB29" s="123">
        <v>0</v>
      </c>
      <c r="AC29" s="123">
        <v>12</v>
      </c>
      <c r="AZ29" s="123">
        <v>2</v>
      </c>
      <c r="BA29" s="123">
        <f t="shared" ref="BA29:BA48" si="5">IF(AZ29=1,G29,0)</f>
        <v>0</v>
      </c>
      <c r="BB29" s="123">
        <f t="shared" ref="BB29:BB48" si="6">IF(AZ29=2,G29,0)</f>
        <v>0</v>
      </c>
      <c r="BC29" s="123">
        <f t="shared" ref="BC29:BC48" si="7">IF(AZ29=3,G29,0)</f>
        <v>0</v>
      </c>
      <c r="BD29" s="123">
        <f t="shared" ref="BD29:BD48" si="8">IF(AZ29=4,G29,0)</f>
        <v>0</v>
      </c>
      <c r="BE29" s="123">
        <f t="shared" ref="BE29:BE48" si="9">IF(AZ29=5,G29,0)</f>
        <v>0</v>
      </c>
      <c r="CZ29" s="123">
        <v>1.0000000000000001E-5</v>
      </c>
    </row>
    <row r="30" spans="1:104">
      <c r="A30" s="151">
        <v>13</v>
      </c>
      <c r="B30" s="152" t="s">
        <v>108</v>
      </c>
      <c r="C30" s="153" t="s">
        <v>109</v>
      </c>
      <c r="D30" s="154" t="s">
        <v>72</v>
      </c>
      <c r="E30" s="155">
        <v>272</v>
      </c>
      <c r="F30" s="155"/>
      <c r="G30" s="156"/>
      <c r="O30" s="150">
        <v>2</v>
      </c>
      <c r="AA30" s="123">
        <v>12</v>
      </c>
      <c r="AB30" s="123">
        <v>0</v>
      </c>
      <c r="AC30" s="123">
        <v>13</v>
      </c>
      <c r="AZ30" s="123">
        <v>2</v>
      </c>
      <c r="BA30" s="123">
        <f t="shared" si="5"/>
        <v>0</v>
      </c>
      <c r="BB30" s="123">
        <f t="shared" si="6"/>
        <v>0</v>
      </c>
      <c r="BC30" s="123">
        <f t="shared" si="7"/>
        <v>0</v>
      </c>
      <c r="BD30" s="123">
        <f t="shared" si="8"/>
        <v>0</v>
      </c>
      <c r="BE30" s="123">
        <f t="shared" si="9"/>
        <v>0</v>
      </c>
      <c r="CZ30" s="123">
        <v>1.8000000000000001E-4</v>
      </c>
    </row>
    <row r="31" spans="1:104">
      <c r="A31" s="151">
        <v>14</v>
      </c>
      <c r="B31" s="152" t="s">
        <v>110</v>
      </c>
      <c r="C31" s="153" t="s">
        <v>111</v>
      </c>
      <c r="D31" s="154" t="s">
        <v>65</v>
      </c>
      <c r="E31" s="155">
        <v>30</v>
      </c>
      <c r="F31" s="155"/>
      <c r="G31" s="156"/>
      <c r="O31" s="150">
        <v>2</v>
      </c>
      <c r="AA31" s="123">
        <v>12</v>
      </c>
      <c r="AB31" s="123">
        <v>0</v>
      </c>
      <c r="AC31" s="123">
        <v>14</v>
      </c>
      <c r="AZ31" s="123">
        <v>2</v>
      </c>
      <c r="BA31" s="123">
        <f t="shared" si="5"/>
        <v>0</v>
      </c>
      <c r="BB31" s="123">
        <f t="shared" si="6"/>
        <v>0</v>
      </c>
      <c r="BC31" s="123">
        <f t="shared" si="7"/>
        <v>0</v>
      </c>
      <c r="BD31" s="123">
        <f t="shared" si="8"/>
        <v>0</v>
      </c>
      <c r="BE31" s="123">
        <f t="shared" si="9"/>
        <v>0</v>
      </c>
      <c r="CZ31" s="123">
        <v>0</v>
      </c>
    </row>
    <row r="32" spans="1:104">
      <c r="A32" s="151">
        <v>15</v>
      </c>
      <c r="B32" s="152" t="s">
        <v>112</v>
      </c>
      <c r="C32" s="153" t="s">
        <v>113</v>
      </c>
      <c r="D32" s="154" t="s">
        <v>97</v>
      </c>
      <c r="E32" s="155">
        <v>0.5</v>
      </c>
      <c r="F32" s="155"/>
      <c r="G32" s="156"/>
      <c r="O32" s="150">
        <v>2</v>
      </c>
      <c r="AA32" s="123">
        <v>12</v>
      </c>
      <c r="AB32" s="123">
        <v>0</v>
      </c>
      <c r="AC32" s="123">
        <v>15</v>
      </c>
      <c r="AZ32" s="123">
        <v>2</v>
      </c>
      <c r="BA32" s="123">
        <f t="shared" si="5"/>
        <v>0</v>
      </c>
      <c r="BB32" s="123">
        <f t="shared" si="6"/>
        <v>0</v>
      </c>
      <c r="BC32" s="123">
        <f t="shared" si="7"/>
        <v>0</v>
      </c>
      <c r="BD32" s="123">
        <f t="shared" si="8"/>
        <v>0</v>
      </c>
      <c r="BE32" s="123">
        <f t="shared" si="9"/>
        <v>0</v>
      </c>
      <c r="CZ32" s="123">
        <v>0</v>
      </c>
    </row>
    <row r="33" spans="1:104">
      <c r="A33" s="151">
        <v>16</v>
      </c>
      <c r="B33" s="152" t="s">
        <v>114</v>
      </c>
      <c r="C33" s="153" t="s">
        <v>115</v>
      </c>
      <c r="D33" s="154" t="s">
        <v>72</v>
      </c>
      <c r="E33" s="155">
        <v>41</v>
      </c>
      <c r="F33" s="155"/>
      <c r="G33" s="156"/>
      <c r="O33" s="150">
        <v>2</v>
      </c>
      <c r="AA33" s="123">
        <v>12</v>
      </c>
      <c r="AB33" s="123">
        <v>0</v>
      </c>
      <c r="AC33" s="123">
        <v>16</v>
      </c>
      <c r="AZ33" s="123">
        <v>2</v>
      </c>
      <c r="BA33" s="123">
        <f t="shared" si="5"/>
        <v>0</v>
      </c>
      <c r="BB33" s="123">
        <f t="shared" si="6"/>
        <v>0</v>
      </c>
      <c r="BC33" s="123">
        <f t="shared" si="7"/>
        <v>0</v>
      </c>
      <c r="BD33" s="123">
        <f t="shared" si="8"/>
        <v>0</v>
      </c>
      <c r="BE33" s="123">
        <f t="shared" si="9"/>
        <v>0</v>
      </c>
      <c r="CZ33" s="123">
        <v>2.7999999999999998E-4</v>
      </c>
    </row>
    <row r="34" spans="1:104">
      <c r="A34" s="151">
        <v>17</v>
      </c>
      <c r="B34" s="152" t="s">
        <v>116</v>
      </c>
      <c r="C34" s="153" t="s">
        <v>117</v>
      </c>
      <c r="D34" s="154" t="s">
        <v>72</v>
      </c>
      <c r="E34" s="155">
        <v>41</v>
      </c>
      <c r="F34" s="155"/>
      <c r="G34" s="156"/>
      <c r="O34" s="150">
        <v>2</v>
      </c>
      <c r="AA34" s="123">
        <v>12</v>
      </c>
      <c r="AB34" s="123">
        <v>1</v>
      </c>
      <c r="AC34" s="123">
        <v>17</v>
      </c>
      <c r="AZ34" s="123">
        <v>2</v>
      </c>
      <c r="BA34" s="123">
        <f t="shared" si="5"/>
        <v>0</v>
      </c>
      <c r="BB34" s="123">
        <f t="shared" si="6"/>
        <v>0</v>
      </c>
      <c r="BC34" s="123">
        <f t="shared" si="7"/>
        <v>0</v>
      </c>
      <c r="BD34" s="123">
        <f t="shared" si="8"/>
        <v>0</v>
      </c>
      <c r="BE34" s="123">
        <f t="shared" si="9"/>
        <v>0</v>
      </c>
      <c r="CZ34" s="123">
        <v>9.0000000000000006E-5</v>
      </c>
    </row>
    <row r="35" spans="1:104">
      <c r="A35" s="151">
        <v>18</v>
      </c>
      <c r="B35" s="152" t="s">
        <v>118</v>
      </c>
      <c r="C35" s="153" t="s">
        <v>119</v>
      </c>
      <c r="D35" s="154" t="s">
        <v>72</v>
      </c>
      <c r="E35" s="155">
        <v>161</v>
      </c>
      <c r="F35" s="155"/>
      <c r="G35" s="156"/>
      <c r="O35" s="150">
        <v>2</v>
      </c>
      <c r="AA35" s="123">
        <v>12</v>
      </c>
      <c r="AB35" s="123">
        <v>0</v>
      </c>
      <c r="AC35" s="123">
        <v>18</v>
      </c>
      <c r="AZ35" s="123">
        <v>2</v>
      </c>
      <c r="BA35" s="123">
        <f t="shared" si="5"/>
        <v>0</v>
      </c>
      <c r="BB35" s="123">
        <f t="shared" si="6"/>
        <v>0</v>
      </c>
      <c r="BC35" s="123">
        <f t="shared" si="7"/>
        <v>0</v>
      </c>
      <c r="BD35" s="123">
        <f t="shared" si="8"/>
        <v>0</v>
      </c>
      <c r="BE35" s="123">
        <f t="shared" si="9"/>
        <v>0</v>
      </c>
      <c r="CZ35" s="123">
        <v>1.2999999999999999E-4</v>
      </c>
    </row>
    <row r="36" spans="1:104">
      <c r="A36" s="151">
        <v>19</v>
      </c>
      <c r="B36" s="152" t="s">
        <v>120</v>
      </c>
      <c r="C36" s="153" t="s">
        <v>121</v>
      </c>
      <c r="D36" s="154" t="s">
        <v>72</v>
      </c>
      <c r="E36" s="155">
        <v>160</v>
      </c>
      <c r="F36" s="155"/>
      <c r="G36" s="156"/>
      <c r="O36" s="150">
        <v>2</v>
      </c>
      <c r="AA36" s="123">
        <v>12</v>
      </c>
      <c r="AB36" s="123">
        <v>0</v>
      </c>
      <c r="AC36" s="123">
        <v>19</v>
      </c>
      <c r="AZ36" s="123">
        <v>2</v>
      </c>
      <c r="BA36" s="123">
        <f t="shared" si="5"/>
        <v>0</v>
      </c>
      <c r="BB36" s="123">
        <f t="shared" si="6"/>
        <v>0</v>
      </c>
      <c r="BC36" s="123">
        <f t="shared" si="7"/>
        <v>0</v>
      </c>
      <c r="BD36" s="123">
        <f t="shared" si="8"/>
        <v>0</v>
      </c>
      <c r="BE36" s="123">
        <f t="shared" si="9"/>
        <v>0</v>
      </c>
      <c r="CZ36" s="123">
        <v>2.7999999999999998E-4</v>
      </c>
    </row>
    <row r="37" spans="1:104">
      <c r="A37" s="151">
        <v>20</v>
      </c>
      <c r="B37" s="152" t="s">
        <v>122</v>
      </c>
      <c r="C37" s="153" t="s">
        <v>123</v>
      </c>
      <c r="D37" s="154" t="s">
        <v>72</v>
      </c>
      <c r="E37" s="155">
        <v>160</v>
      </c>
      <c r="F37" s="155"/>
      <c r="G37" s="156"/>
      <c r="O37" s="150">
        <v>2</v>
      </c>
      <c r="AA37" s="123">
        <v>12</v>
      </c>
      <c r="AB37" s="123">
        <v>1</v>
      </c>
      <c r="AC37" s="123">
        <v>20</v>
      </c>
      <c r="AZ37" s="123">
        <v>2</v>
      </c>
      <c r="BA37" s="123">
        <f t="shared" si="5"/>
        <v>0</v>
      </c>
      <c r="BB37" s="123">
        <f t="shared" si="6"/>
        <v>0</v>
      </c>
      <c r="BC37" s="123">
        <f t="shared" si="7"/>
        <v>0</v>
      </c>
      <c r="BD37" s="123">
        <f t="shared" si="8"/>
        <v>0</v>
      </c>
      <c r="BE37" s="123">
        <f t="shared" si="9"/>
        <v>0</v>
      </c>
      <c r="CZ37" s="123">
        <v>1.3999999999999999E-4</v>
      </c>
    </row>
    <row r="38" spans="1:104" ht="22.5">
      <c r="A38" s="151">
        <v>21</v>
      </c>
      <c r="B38" s="152" t="s">
        <v>124</v>
      </c>
      <c r="C38" s="153" t="s">
        <v>125</v>
      </c>
      <c r="D38" s="154" t="s">
        <v>72</v>
      </c>
      <c r="E38" s="155">
        <v>41</v>
      </c>
      <c r="F38" s="155"/>
      <c r="G38" s="156"/>
      <c r="O38" s="150">
        <v>2</v>
      </c>
      <c r="AA38" s="123">
        <v>12</v>
      </c>
      <c r="AB38" s="123">
        <v>0</v>
      </c>
      <c r="AC38" s="123">
        <v>21</v>
      </c>
      <c r="AZ38" s="123">
        <v>2</v>
      </c>
      <c r="BA38" s="123">
        <f t="shared" si="5"/>
        <v>0</v>
      </c>
      <c r="BB38" s="123">
        <f t="shared" si="6"/>
        <v>0</v>
      </c>
      <c r="BC38" s="123">
        <f t="shared" si="7"/>
        <v>0</v>
      </c>
      <c r="BD38" s="123">
        <f t="shared" si="8"/>
        <v>0</v>
      </c>
      <c r="BE38" s="123">
        <f t="shared" si="9"/>
        <v>0</v>
      </c>
      <c r="CZ38" s="123">
        <v>4.0000000000000003E-5</v>
      </c>
    </row>
    <row r="39" spans="1:104">
      <c r="A39" s="151">
        <v>22</v>
      </c>
      <c r="B39" s="152" t="s">
        <v>126</v>
      </c>
      <c r="C39" s="153" t="s">
        <v>127</v>
      </c>
      <c r="D39" s="154" t="s">
        <v>72</v>
      </c>
      <c r="E39" s="155">
        <v>40</v>
      </c>
      <c r="F39" s="155"/>
      <c r="G39" s="156"/>
      <c r="O39" s="150">
        <v>2</v>
      </c>
      <c r="AA39" s="123">
        <v>12</v>
      </c>
      <c r="AB39" s="123">
        <v>0</v>
      </c>
      <c r="AC39" s="123">
        <v>22</v>
      </c>
      <c r="AZ39" s="123">
        <v>2</v>
      </c>
      <c r="BA39" s="123">
        <f t="shared" si="5"/>
        <v>0</v>
      </c>
      <c r="BB39" s="123">
        <f t="shared" si="6"/>
        <v>0</v>
      </c>
      <c r="BC39" s="123">
        <f t="shared" si="7"/>
        <v>0</v>
      </c>
      <c r="BD39" s="123">
        <f t="shared" si="8"/>
        <v>0</v>
      </c>
      <c r="BE39" s="123">
        <f t="shared" si="9"/>
        <v>0</v>
      </c>
      <c r="CZ39" s="123">
        <v>2.7999999999999998E-4</v>
      </c>
    </row>
    <row r="40" spans="1:104">
      <c r="A40" s="151">
        <v>23</v>
      </c>
      <c r="B40" s="152" t="s">
        <v>128</v>
      </c>
      <c r="C40" s="153" t="s">
        <v>129</v>
      </c>
      <c r="D40" s="154" t="s">
        <v>72</v>
      </c>
      <c r="E40" s="155">
        <v>40</v>
      </c>
      <c r="F40" s="155"/>
      <c r="G40" s="156"/>
      <c r="O40" s="150">
        <v>2</v>
      </c>
      <c r="AA40" s="123">
        <v>12</v>
      </c>
      <c r="AB40" s="123">
        <v>1</v>
      </c>
      <c r="AC40" s="123">
        <v>23</v>
      </c>
      <c r="AZ40" s="123">
        <v>2</v>
      </c>
      <c r="BA40" s="123">
        <f t="shared" si="5"/>
        <v>0</v>
      </c>
      <c r="BB40" s="123">
        <f t="shared" si="6"/>
        <v>0</v>
      </c>
      <c r="BC40" s="123">
        <f t="shared" si="7"/>
        <v>0</v>
      </c>
      <c r="BD40" s="123">
        <f t="shared" si="8"/>
        <v>0</v>
      </c>
      <c r="BE40" s="123">
        <f t="shared" si="9"/>
        <v>0</v>
      </c>
      <c r="CZ40" s="123">
        <v>2.3000000000000001E-4</v>
      </c>
    </row>
    <row r="41" spans="1:104" ht="22.5">
      <c r="A41" s="151">
        <v>24</v>
      </c>
      <c r="B41" s="152" t="s">
        <v>130</v>
      </c>
      <c r="C41" s="153" t="s">
        <v>131</v>
      </c>
      <c r="D41" s="154" t="s">
        <v>72</v>
      </c>
      <c r="E41" s="155">
        <v>15</v>
      </c>
      <c r="F41" s="155"/>
      <c r="G41" s="156"/>
      <c r="O41" s="150">
        <v>2</v>
      </c>
      <c r="AA41" s="123">
        <v>12</v>
      </c>
      <c r="AB41" s="123">
        <v>0</v>
      </c>
      <c r="AC41" s="123">
        <v>24</v>
      </c>
      <c r="AZ41" s="123">
        <v>2</v>
      </c>
      <c r="BA41" s="123">
        <f t="shared" si="5"/>
        <v>0</v>
      </c>
      <c r="BB41" s="123">
        <f t="shared" si="6"/>
        <v>0</v>
      </c>
      <c r="BC41" s="123">
        <f t="shared" si="7"/>
        <v>0</v>
      </c>
      <c r="BD41" s="123">
        <f t="shared" si="8"/>
        <v>0</v>
      </c>
      <c r="BE41" s="123">
        <f t="shared" si="9"/>
        <v>0</v>
      </c>
      <c r="CZ41" s="123">
        <v>5.0000000000000002E-5</v>
      </c>
    </row>
    <row r="42" spans="1:104">
      <c r="A42" s="151">
        <v>25</v>
      </c>
      <c r="B42" s="152" t="s">
        <v>132</v>
      </c>
      <c r="C42" s="153" t="s">
        <v>133</v>
      </c>
      <c r="D42" s="154" t="s">
        <v>72</v>
      </c>
      <c r="E42" s="155">
        <v>25</v>
      </c>
      <c r="F42" s="155"/>
      <c r="G42" s="156"/>
      <c r="O42" s="150">
        <v>2</v>
      </c>
      <c r="AA42" s="123">
        <v>12</v>
      </c>
      <c r="AB42" s="123">
        <v>0</v>
      </c>
      <c r="AC42" s="123">
        <v>25</v>
      </c>
      <c r="AZ42" s="123">
        <v>2</v>
      </c>
      <c r="BA42" s="123">
        <f t="shared" si="5"/>
        <v>0</v>
      </c>
      <c r="BB42" s="123">
        <f t="shared" si="6"/>
        <v>0</v>
      </c>
      <c r="BC42" s="123">
        <f t="shared" si="7"/>
        <v>0</v>
      </c>
      <c r="BD42" s="123">
        <f t="shared" si="8"/>
        <v>0</v>
      </c>
      <c r="BE42" s="123">
        <f t="shared" si="9"/>
        <v>0</v>
      </c>
      <c r="CZ42" s="123">
        <v>1.6000000000000001E-4</v>
      </c>
    </row>
    <row r="43" spans="1:104">
      <c r="A43" s="151">
        <v>26</v>
      </c>
      <c r="B43" s="152" t="s">
        <v>134</v>
      </c>
      <c r="C43" s="153" t="s">
        <v>135</v>
      </c>
      <c r="D43" s="154" t="s">
        <v>72</v>
      </c>
      <c r="E43" s="155">
        <v>34</v>
      </c>
      <c r="F43" s="155"/>
      <c r="G43" s="156"/>
      <c r="O43" s="150">
        <v>2</v>
      </c>
      <c r="AA43" s="123">
        <v>12</v>
      </c>
      <c r="AB43" s="123">
        <v>0</v>
      </c>
      <c r="AC43" s="123">
        <v>26</v>
      </c>
      <c r="AZ43" s="123">
        <v>2</v>
      </c>
      <c r="BA43" s="123">
        <f t="shared" si="5"/>
        <v>0</v>
      </c>
      <c r="BB43" s="123">
        <f t="shared" si="6"/>
        <v>0</v>
      </c>
      <c r="BC43" s="123">
        <f t="shared" si="7"/>
        <v>0</v>
      </c>
      <c r="BD43" s="123">
        <f t="shared" si="8"/>
        <v>0</v>
      </c>
      <c r="BE43" s="123">
        <f t="shared" si="9"/>
        <v>0</v>
      </c>
      <c r="CZ43" s="123">
        <v>2.7999999999999998E-4</v>
      </c>
    </row>
    <row r="44" spans="1:104">
      <c r="A44" s="151">
        <v>27</v>
      </c>
      <c r="B44" s="152" t="s">
        <v>136</v>
      </c>
      <c r="C44" s="153" t="s">
        <v>137</v>
      </c>
      <c r="D44" s="154" t="s">
        <v>72</v>
      </c>
      <c r="E44" s="155">
        <v>34</v>
      </c>
      <c r="F44" s="155"/>
      <c r="G44" s="156"/>
      <c r="O44" s="150">
        <v>2</v>
      </c>
      <c r="AA44" s="123">
        <v>12</v>
      </c>
      <c r="AB44" s="123">
        <v>1</v>
      </c>
      <c r="AC44" s="123">
        <v>27</v>
      </c>
      <c r="AZ44" s="123">
        <v>2</v>
      </c>
      <c r="BA44" s="123">
        <f t="shared" si="5"/>
        <v>0</v>
      </c>
      <c r="BB44" s="123">
        <f t="shared" si="6"/>
        <v>0</v>
      </c>
      <c r="BC44" s="123">
        <f t="shared" si="7"/>
        <v>0</v>
      </c>
      <c r="BD44" s="123">
        <f t="shared" si="8"/>
        <v>0</v>
      </c>
      <c r="BE44" s="123">
        <f t="shared" si="9"/>
        <v>0</v>
      </c>
      <c r="CZ44" s="123">
        <v>3.6999999999999999E-4</v>
      </c>
    </row>
    <row r="45" spans="1:104" ht="22.5">
      <c r="A45" s="151">
        <v>28</v>
      </c>
      <c r="B45" s="152" t="s">
        <v>138</v>
      </c>
      <c r="C45" s="153" t="s">
        <v>139</v>
      </c>
      <c r="D45" s="154" t="s">
        <v>72</v>
      </c>
      <c r="E45" s="155">
        <v>34</v>
      </c>
      <c r="F45" s="155"/>
      <c r="G45" s="156"/>
      <c r="O45" s="150">
        <v>2</v>
      </c>
      <c r="AA45" s="123">
        <v>12</v>
      </c>
      <c r="AB45" s="123">
        <v>0</v>
      </c>
      <c r="AC45" s="123">
        <v>28</v>
      </c>
      <c r="AZ45" s="123">
        <v>2</v>
      </c>
      <c r="BA45" s="123">
        <f t="shared" si="5"/>
        <v>0</v>
      </c>
      <c r="BB45" s="123">
        <f t="shared" si="6"/>
        <v>0</v>
      </c>
      <c r="BC45" s="123">
        <f t="shared" si="7"/>
        <v>0</v>
      </c>
      <c r="BD45" s="123">
        <f t="shared" si="8"/>
        <v>0</v>
      </c>
      <c r="BE45" s="123">
        <f t="shared" si="9"/>
        <v>0</v>
      </c>
      <c r="CZ45" s="123">
        <v>6.9999999999999994E-5</v>
      </c>
    </row>
    <row r="46" spans="1:104">
      <c r="A46" s="151">
        <v>29</v>
      </c>
      <c r="B46" s="152" t="s">
        <v>140</v>
      </c>
      <c r="C46" s="153" t="s">
        <v>141</v>
      </c>
      <c r="D46" s="154" t="s">
        <v>75</v>
      </c>
      <c r="E46" s="155">
        <v>2</v>
      </c>
      <c r="F46" s="155"/>
      <c r="G46" s="156"/>
      <c r="O46" s="150">
        <v>2</v>
      </c>
      <c r="AA46" s="123">
        <v>12</v>
      </c>
      <c r="AB46" s="123">
        <v>0</v>
      </c>
      <c r="AC46" s="123">
        <v>29</v>
      </c>
      <c r="AZ46" s="123">
        <v>2</v>
      </c>
      <c r="BA46" s="123">
        <f t="shared" si="5"/>
        <v>0</v>
      </c>
      <c r="BB46" s="123">
        <f t="shared" si="6"/>
        <v>0</v>
      </c>
      <c r="BC46" s="123">
        <f t="shared" si="7"/>
        <v>0</v>
      </c>
      <c r="BD46" s="123">
        <f t="shared" si="8"/>
        <v>0</v>
      </c>
      <c r="BE46" s="123">
        <f t="shared" si="9"/>
        <v>0</v>
      </c>
      <c r="CZ46" s="123">
        <v>3.3E-4</v>
      </c>
    </row>
    <row r="47" spans="1:104">
      <c r="A47" s="151">
        <v>30</v>
      </c>
      <c r="B47" s="152" t="s">
        <v>142</v>
      </c>
      <c r="C47" s="153" t="s">
        <v>143</v>
      </c>
      <c r="D47" s="154" t="s">
        <v>75</v>
      </c>
      <c r="E47" s="155">
        <v>1</v>
      </c>
      <c r="F47" s="155"/>
      <c r="G47" s="156"/>
      <c r="O47" s="150">
        <v>2</v>
      </c>
      <c r="AA47" s="123">
        <v>12</v>
      </c>
      <c r="AB47" s="123">
        <v>0</v>
      </c>
      <c r="AC47" s="123">
        <v>30</v>
      </c>
      <c r="AZ47" s="123">
        <v>2</v>
      </c>
      <c r="BA47" s="123">
        <f t="shared" si="5"/>
        <v>0</v>
      </c>
      <c r="BB47" s="123">
        <f t="shared" si="6"/>
        <v>0</v>
      </c>
      <c r="BC47" s="123">
        <f t="shared" si="7"/>
        <v>0</v>
      </c>
      <c r="BD47" s="123">
        <f t="shared" si="8"/>
        <v>0</v>
      </c>
      <c r="BE47" s="123">
        <f t="shared" si="9"/>
        <v>0</v>
      </c>
      <c r="CZ47" s="123">
        <v>2.1000000000000001E-4</v>
      </c>
    </row>
    <row r="48" spans="1:104">
      <c r="A48" s="151">
        <v>31</v>
      </c>
      <c r="B48" s="152" t="s">
        <v>144</v>
      </c>
      <c r="C48" s="153" t="s">
        <v>145</v>
      </c>
      <c r="D48" s="154" t="s">
        <v>146</v>
      </c>
      <c r="E48" s="155">
        <v>1</v>
      </c>
      <c r="F48" s="155"/>
      <c r="G48" s="156"/>
      <c r="O48" s="150">
        <v>2</v>
      </c>
      <c r="AA48" s="123">
        <v>12</v>
      </c>
      <c r="AB48" s="123">
        <v>0</v>
      </c>
      <c r="AC48" s="123">
        <v>31</v>
      </c>
      <c r="AZ48" s="123">
        <v>2</v>
      </c>
      <c r="BA48" s="123">
        <f t="shared" si="5"/>
        <v>0</v>
      </c>
      <c r="BB48" s="123">
        <f t="shared" si="6"/>
        <v>0</v>
      </c>
      <c r="BC48" s="123">
        <f t="shared" si="7"/>
        <v>0</v>
      </c>
      <c r="BD48" s="123">
        <f t="shared" si="8"/>
        <v>0</v>
      </c>
      <c r="BE48" s="123">
        <f t="shared" si="9"/>
        <v>0</v>
      </c>
      <c r="CZ48" s="123">
        <v>1.5350000000000001E-2</v>
      </c>
    </row>
    <row r="49" spans="1:57">
      <c r="A49" s="157"/>
      <c r="B49" s="158" t="s">
        <v>66</v>
      </c>
      <c r="C49" s="159" t="str">
        <f>CONCATENATE(B28," ",C28)</f>
        <v>722 Vnitřní vodovod</v>
      </c>
      <c r="D49" s="157"/>
      <c r="E49" s="160"/>
      <c r="F49" s="160"/>
      <c r="G49" s="161"/>
      <c r="O49" s="150">
        <v>4</v>
      </c>
      <c r="BA49" s="162">
        <f>SUM(BA28:BA48)</f>
        <v>0</v>
      </c>
      <c r="BB49" s="162">
        <f>SUM(BB28:BB48)</f>
        <v>0</v>
      </c>
      <c r="BC49" s="162">
        <f>SUM(BC28:BC48)</f>
        <v>0</v>
      </c>
      <c r="BD49" s="162">
        <f>SUM(BD28:BD48)</f>
        <v>0</v>
      </c>
      <c r="BE49" s="162">
        <f>SUM(BE28:BE48)</f>
        <v>0</v>
      </c>
    </row>
    <row r="50" spans="1:57">
      <c r="A50" s="124"/>
      <c r="B50" s="124"/>
      <c r="C50" s="124"/>
      <c r="D50" s="124"/>
      <c r="E50" s="124"/>
      <c r="F50" s="124"/>
      <c r="G50" s="124"/>
    </row>
    <row r="51" spans="1:57">
      <c r="E51" s="123"/>
    </row>
    <row r="52" spans="1:57">
      <c r="E52" s="123"/>
    </row>
    <row r="53" spans="1:57">
      <c r="E53" s="123"/>
    </row>
    <row r="54" spans="1:57">
      <c r="E54" s="123"/>
    </row>
    <row r="55" spans="1:57">
      <c r="E55" s="123"/>
    </row>
    <row r="56" spans="1:57">
      <c r="E56" s="123"/>
    </row>
    <row r="57" spans="1:57">
      <c r="E57" s="123"/>
    </row>
    <row r="58" spans="1:57">
      <c r="E58" s="123"/>
    </row>
    <row r="59" spans="1:57">
      <c r="E59" s="123"/>
    </row>
    <row r="60" spans="1:57">
      <c r="E60" s="123"/>
    </row>
    <row r="61" spans="1:57">
      <c r="E61" s="123"/>
    </row>
    <row r="62" spans="1:57">
      <c r="E62" s="123"/>
    </row>
    <row r="63" spans="1:57">
      <c r="E63" s="123"/>
    </row>
    <row r="64" spans="1:57">
      <c r="E64" s="123"/>
    </row>
    <row r="65" spans="1:7">
      <c r="E65" s="123"/>
    </row>
    <row r="66" spans="1:7">
      <c r="E66" s="123"/>
    </row>
    <row r="67" spans="1:7">
      <c r="E67" s="123"/>
    </row>
    <row r="68" spans="1:7">
      <c r="E68" s="123"/>
    </row>
    <row r="69" spans="1:7">
      <c r="E69" s="123"/>
    </row>
    <row r="70" spans="1:7">
      <c r="E70" s="123"/>
    </row>
    <row r="71" spans="1:7">
      <c r="E71" s="123"/>
    </row>
    <row r="72" spans="1:7">
      <c r="E72" s="123"/>
    </row>
    <row r="73" spans="1:7">
      <c r="A73" s="163"/>
      <c r="B73" s="163"/>
      <c r="C73" s="163"/>
      <c r="D73" s="163"/>
      <c r="E73" s="163"/>
      <c r="F73" s="163"/>
      <c r="G73" s="163"/>
    </row>
    <row r="74" spans="1:7">
      <c r="A74" s="163"/>
      <c r="B74" s="163"/>
      <c r="C74" s="163"/>
      <c r="D74" s="163"/>
      <c r="E74" s="163"/>
      <c r="F74" s="163"/>
      <c r="G74" s="163"/>
    </row>
    <row r="75" spans="1:7">
      <c r="A75" s="163"/>
      <c r="B75" s="163"/>
      <c r="C75" s="163"/>
      <c r="D75" s="163"/>
      <c r="E75" s="163"/>
      <c r="F75" s="163"/>
      <c r="G75" s="163"/>
    </row>
    <row r="76" spans="1:7">
      <c r="A76" s="163"/>
      <c r="B76" s="163"/>
      <c r="C76" s="163"/>
      <c r="D76" s="163"/>
      <c r="E76" s="163"/>
      <c r="F76" s="163"/>
      <c r="G76" s="163"/>
    </row>
    <row r="77" spans="1:7">
      <c r="E77" s="123"/>
    </row>
    <row r="78" spans="1:7">
      <c r="E78" s="123"/>
    </row>
    <row r="79" spans="1:7">
      <c r="E79" s="123"/>
    </row>
    <row r="80" spans="1:7">
      <c r="E80" s="123"/>
    </row>
    <row r="81" spans="5:5">
      <c r="E81" s="123"/>
    </row>
    <row r="82" spans="5:5">
      <c r="E82" s="123"/>
    </row>
    <row r="83" spans="5:5">
      <c r="E83" s="123"/>
    </row>
    <row r="84" spans="5:5">
      <c r="E84" s="123"/>
    </row>
    <row r="85" spans="5:5">
      <c r="E85" s="123"/>
    </row>
    <row r="86" spans="5:5">
      <c r="E86" s="123"/>
    </row>
    <row r="87" spans="5:5">
      <c r="E87" s="123"/>
    </row>
    <row r="88" spans="5:5">
      <c r="E88" s="123"/>
    </row>
    <row r="89" spans="5:5">
      <c r="E89" s="123"/>
    </row>
    <row r="90" spans="5:5">
      <c r="E90" s="123"/>
    </row>
    <row r="91" spans="5:5">
      <c r="E91" s="123"/>
    </row>
    <row r="92" spans="5:5">
      <c r="E92" s="123"/>
    </row>
    <row r="93" spans="5:5">
      <c r="E93" s="123"/>
    </row>
    <row r="94" spans="5:5">
      <c r="E94" s="123"/>
    </row>
    <row r="95" spans="5:5">
      <c r="E95" s="123"/>
    </row>
    <row r="96" spans="5:5">
      <c r="E96" s="123"/>
    </row>
    <row r="97" spans="1:7">
      <c r="E97" s="123"/>
    </row>
    <row r="98" spans="1:7">
      <c r="E98" s="123"/>
    </row>
    <row r="99" spans="1:7">
      <c r="E99" s="123"/>
    </row>
    <row r="100" spans="1:7">
      <c r="E100" s="123"/>
    </row>
    <row r="101" spans="1:7">
      <c r="E101" s="123"/>
    </row>
    <row r="102" spans="1:7">
      <c r="E102" s="123"/>
    </row>
    <row r="103" spans="1:7">
      <c r="E103" s="123"/>
    </row>
    <row r="104" spans="1:7">
      <c r="E104" s="123"/>
    </row>
    <row r="105" spans="1:7">
      <c r="E105" s="123"/>
    </row>
    <row r="106" spans="1:7">
      <c r="E106" s="123"/>
    </row>
    <row r="107" spans="1:7">
      <c r="E107" s="123"/>
    </row>
    <row r="108" spans="1:7">
      <c r="A108" s="164"/>
      <c r="B108" s="164"/>
    </row>
    <row r="109" spans="1:7">
      <c r="A109" s="163"/>
      <c r="B109" s="163"/>
      <c r="C109" s="166"/>
      <c r="D109" s="166"/>
      <c r="E109" s="167"/>
      <c r="F109" s="166"/>
      <c r="G109" s="168"/>
    </row>
    <row r="110" spans="1:7">
      <c r="A110" s="169"/>
      <c r="B110" s="169"/>
      <c r="C110" s="163"/>
      <c r="D110" s="163"/>
      <c r="E110" s="170"/>
      <c r="F110" s="163"/>
      <c r="G110" s="163"/>
    </row>
    <row r="111" spans="1:7">
      <c r="A111" s="163"/>
      <c r="B111" s="163"/>
      <c r="C111" s="163"/>
      <c r="D111" s="163"/>
      <c r="E111" s="170"/>
      <c r="F111" s="163"/>
      <c r="G111" s="163"/>
    </row>
    <row r="112" spans="1:7">
      <c r="A112" s="163"/>
      <c r="B112" s="163"/>
      <c r="C112" s="163"/>
      <c r="D112" s="163"/>
      <c r="E112" s="170"/>
      <c r="F112" s="163"/>
      <c r="G112" s="163"/>
    </row>
    <row r="113" spans="1:7">
      <c r="A113" s="163"/>
      <c r="B113" s="163"/>
      <c r="C113" s="163"/>
      <c r="D113" s="163"/>
      <c r="E113" s="170"/>
      <c r="F113" s="163"/>
      <c r="G113" s="163"/>
    </row>
    <row r="114" spans="1:7">
      <c r="A114" s="163"/>
      <c r="B114" s="163"/>
      <c r="C114" s="163"/>
      <c r="D114" s="163"/>
      <c r="E114" s="170"/>
      <c r="F114" s="163"/>
      <c r="G114" s="163"/>
    </row>
    <row r="115" spans="1:7">
      <c r="A115" s="163"/>
      <c r="B115" s="163"/>
      <c r="C115" s="163"/>
      <c r="D115" s="163"/>
      <c r="E115" s="170"/>
      <c r="F115" s="163"/>
      <c r="G115" s="163"/>
    </row>
    <row r="116" spans="1:7">
      <c r="A116" s="163"/>
      <c r="B116" s="163"/>
      <c r="C116" s="163"/>
      <c r="D116" s="163"/>
      <c r="E116" s="170"/>
      <c r="F116" s="163"/>
      <c r="G116" s="163"/>
    </row>
    <row r="117" spans="1:7">
      <c r="A117" s="163"/>
      <c r="B117" s="163"/>
      <c r="C117" s="163"/>
      <c r="D117" s="163"/>
      <c r="E117" s="170"/>
      <c r="F117" s="163"/>
      <c r="G117" s="163"/>
    </row>
    <row r="118" spans="1:7">
      <c r="A118" s="163"/>
      <c r="B118" s="163"/>
      <c r="C118" s="163"/>
      <c r="D118" s="163"/>
      <c r="E118" s="170"/>
      <c r="F118" s="163"/>
      <c r="G118" s="163"/>
    </row>
    <row r="119" spans="1:7">
      <c r="A119" s="163"/>
      <c r="B119" s="163"/>
      <c r="C119" s="163"/>
      <c r="D119" s="163"/>
      <c r="E119" s="170"/>
      <c r="F119" s="163"/>
      <c r="G119" s="163"/>
    </row>
    <row r="120" spans="1:7">
      <c r="A120" s="163"/>
      <c r="B120" s="163"/>
      <c r="C120" s="163"/>
      <c r="D120" s="163"/>
      <c r="E120" s="170"/>
      <c r="F120" s="163"/>
      <c r="G120" s="163"/>
    </row>
    <row r="121" spans="1:7">
      <c r="A121" s="163"/>
      <c r="B121" s="163"/>
      <c r="C121" s="163"/>
      <c r="D121" s="163"/>
      <c r="E121" s="170"/>
      <c r="F121" s="163"/>
      <c r="G121" s="163"/>
    </row>
    <row r="122" spans="1:7">
      <c r="A122" s="163"/>
      <c r="B122" s="163"/>
      <c r="C122" s="163"/>
      <c r="D122" s="163"/>
      <c r="E122" s="170"/>
      <c r="F122" s="163"/>
      <c r="G122" s="163"/>
    </row>
  </sheetData>
  <mergeCells count="4">
    <mergeCell ref="A1:G1"/>
    <mergeCell ref="A3:B3"/>
    <mergeCell ref="A4:B4"/>
    <mergeCell ref="E4:G4"/>
  </mergeCells>
  <printOptions gridLinesSet="0"/>
  <pageMargins left="0.59055118110236227" right="0.39370078740157483" top="0.19685039370078741" bottom="0.19685039370078741" header="0" footer="0.19685039370078741"/>
  <pageSetup paperSize="9" scale="98" orientation="portrait" horizontalDpi="300" r:id="rId1"/>
  <headerFooter alignWithMargins="0">
    <oddFooter>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35</vt:i4>
      </vt:variant>
    </vt:vector>
  </HeadingPairs>
  <TitlesOfParts>
    <vt:vector size="38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OEM</dc:creator>
  <cp:lastModifiedBy>OEM</cp:lastModifiedBy>
  <cp:lastPrinted>2014-04-11T07:21:15Z</cp:lastPrinted>
  <dcterms:created xsi:type="dcterms:W3CDTF">2014-04-09T15:44:13Z</dcterms:created>
  <dcterms:modified xsi:type="dcterms:W3CDTF">2014-04-11T08:30:28Z</dcterms:modified>
</cp:coreProperties>
</file>